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.Movrin\MB - Šentilj\Geološko-geomehanska spremljava\Odgovori JN\Sklop5\"/>
    </mc:Choice>
  </mc:AlternateContent>
  <bookViews>
    <workbookView xWindow="-15" yWindow="-15" windowWidth="14520" windowHeight="14730"/>
  </bookViews>
  <sheets>
    <sheet name="Rekap" sheetId="11" r:id="rId1"/>
    <sheet name="Osnova" sheetId="12" r:id="rId2"/>
    <sheet name="Terminski plan" sheetId="13" r:id="rId3"/>
    <sheet name="List2" sheetId="2" r:id="rId4"/>
  </sheets>
  <calcPr calcId="162913"/>
</workbook>
</file>

<file path=xl/calcChain.xml><?xml version="1.0" encoding="utf-8"?>
<calcChain xmlns="http://schemas.openxmlformats.org/spreadsheetml/2006/main">
  <c r="G84" i="12" l="1"/>
  <c r="G83" i="12"/>
  <c r="G85" i="12"/>
  <c r="C21" i="11"/>
  <c r="A21" i="11"/>
  <c r="G79" i="12"/>
  <c r="G78" i="12"/>
  <c r="C20" i="11"/>
  <c r="A20" i="11"/>
  <c r="G75" i="12"/>
  <c r="G76" i="12"/>
  <c r="G74" i="12"/>
  <c r="G43" i="12"/>
  <c r="G44" i="12"/>
  <c r="G45" i="12"/>
  <c r="G46" i="12"/>
  <c r="G47" i="12"/>
  <c r="G34" i="12"/>
  <c r="G29" i="12"/>
  <c r="G30" i="12"/>
  <c r="G31" i="12"/>
  <c r="G32" i="12"/>
  <c r="G33" i="12"/>
  <c r="G35" i="12"/>
  <c r="G17" i="12"/>
  <c r="G18" i="12"/>
  <c r="G19" i="12"/>
  <c r="G20" i="12"/>
  <c r="G9" i="12"/>
  <c r="G8" i="12"/>
  <c r="G10" i="12"/>
  <c r="G11" i="12"/>
  <c r="G12" i="12"/>
  <c r="G73" i="12" l="1"/>
  <c r="D20" i="11" s="1"/>
  <c r="G77" i="12"/>
  <c r="D21" i="11" s="1"/>
  <c r="C23" i="11"/>
  <c r="C22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A23" i="11"/>
  <c r="A22" i="11"/>
  <c r="A19" i="11"/>
  <c r="A18" i="11"/>
  <c r="A17" i="11"/>
  <c r="A16" i="11"/>
  <c r="A15" i="11"/>
  <c r="A14" i="11"/>
  <c r="A13" i="11"/>
  <c r="A12" i="11"/>
  <c r="A11" i="11"/>
  <c r="A10" i="11"/>
  <c r="A7" i="11"/>
  <c r="A8" i="11"/>
  <c r="A9" i="11"/>
  <c r="G6" i="12"/>
  <c r="P48" i="13"/>
  <c r="P19" i="13"/>
  <c r="P17" i="13"/>
  <c r="G86" i="12" l="1"/>
  <c r="G82" i="12" s="1"/>
  <c r="G81" i="12"/>
  <c r="G80" i="12" s="1"/>
  <c r="G69" i="12"/>
  <c r="G70" i="12"/>
  <c r="G71" i="12"/>
  <c r="G72" i="12"/>
  <c r="G68" i="12"/>
  <c r="G66" i="12"/>
  <c r="G65" i="12"/>
  <c r="G63" i="12"/>
  <c r="G62" i="12"/>
  <c r="G60" i="12"/>
  <c r="G59" i="12" s="1"/>
  <c r="G56" i="12"/>
  <c r="G57" i="12"/>
  <c r="G58" i="12"/>
  <c r="G55" i="12"/>
  <c r="G50" i="12"/>
  <c r="G51" i="12"/>
  <c r="G52" i="12"/>
  <c r="G49" i="12"/>
  <c r="G39" i="12"/>
  <c r="G40" i="12"/>
  <c r="G41" i="12"/>
  <c r="G42" i="12"/>
  <c r="G38" i="12"/>
  <c r="G27" i="12"/>
  <c r="G23" i="12"/>
  <c r="G24" i="12"/>
  <c r="G25" i="12"/>
  <c r="G22" i="12"/>
  <c r="G16" i="12"/>
  <c r="G15" i="12"/>
  <c r="G7" i="12"/>
  <c r="G5" i="12" s="1"/>
  <c r="G4" i="12" s="1"/>
  <c r="G14" i="12" l="1"/>
  <c r="G37" i="12"/>
  <c r="G48" i="12"/>
  <c r="G61" i="12"/>
  <c r="G21" i="12"/>
  <c r="G67" i="12"/>
  <c r="G54" i="12"/>
  <c r="G64" i="12"/>
  <c r="D11" i="11"/>
  <c r="G36" i="12" l="1"/>
  <c r="G53" i="12"/>
  <c r="D23" i="11"/>
  <c r="D22" i="11"/>
  <c r="D17" i="11"/>
  <c r="G28" i="12"/>
  <c r="G26" i="12" l="1"/>
  <c r="G13" i="12" s="1"/>
  <c r="D16" i="11"/>
  <c r="D10" i="11"/>
  <c r="D15" i="11"/>
  <c r="D19" i="11"/>
  <c r="D14" i="11"/>
  <c r="D18" i="11"/>
  <c r="D12" i="11" l="1"/>
  <c r="D9" i="11" s="1"/>
  <c r="D13" i="11"/>
  <c r="D8" i="11"/>
  <c r="D7" i="11" s="1"/>
  <c r="D24" i="11" l="1"/>
  <c r="D27" i="11"/>
  <c r="D28" i="11" s="1"/>
  <c r="D31" i="11" l="1"/>
  <c r="D32" i="11" s="1"/>
</calcChain>
</file>

<file path=xl/sharedStrings.xml><?xml version="1.0" encoding="utf-8"?>
<sst xmlns="http://schemas.openxmlformats.org/spreadsheetml/2006/main" count="248" uniqueCount="184">
  <si>
    <t>količina</t>
  </si>
  <si>
    <t>Šifra</t>
  </si>
  <si>
    <t>kos</t>
  </si>
  <si>
    <t>Popis del za tehnično spremljavo gradnje predora Pekel</t>
  </si>
  <si>
    <t xml:space="preserve">Št. </t>
  </si>
  <si>
    <t>Opis postavke</t>
  </si>
  <si>
    <t>cena</t>
  </si>
  <si>
    <t>1.0</t>
  </si>
  <si>
    <t>1.1</t>
  </si>
  <si>
    <t>2.0</t>
  </si>
  <si>
    <t>2.1</t>
  </si>
  <si>
    <t>2.2</t>
  </si>
  <si>
    <t>2.3</t>
  </si>
  <si>
    <t>3.0</t>
  </si>
  <si>
    <t>3.1</t>
  </si>
  <si>
    <t>3.2</t>
  </si>
  <si>
    <t>Konvergenčni reperji in odsevne tarče (MS-1)</t>
  </si>
  <si>
    <t>3.3</t>
  </si>
  <si>
    <t>Meritve radialnih pomikov z ekstenzometri (MS-2)</t>
  </si>
  <si>
    <t>3.4</t>
  </si>
  <si>
    <t>Meritve pomikov in obremenitev v sidrih (MS-3)</t>
  </si>
  <si>
    <t>Sistem za zajem podatkov in centralna programska oprema za izvedbo spremljave</t>
  </si>
  <si>
    <t>6.0</t>
  </si>
  <si>
    <t>SKUPAJ</t>
  </si>
  <si>
    <t>7.0</t>
  </si>
  <si>
    <t>Nepredvidena dela v višini 10%</t>
  </si>
  <si>
    <t>SKUPAJ z nepredvidenimi deli brez DDV</t>
  </si>
  <si>
    <t>DDV v višini 22%</t>
  </si>
  <si>
    <t>SKUPAJ z nepredvidenimi deli in z DDV</t>
  </si>
  <si>
    <t>ocena</t>
  </si>
  <si>
    <t>GG spremljava Počehove</t>
  </si>
  <si>
    <t>Geotehnična spremljava na novih in obstoječih merskih mestih</t>
  </si>
  <si>
    <t>1.1.1</t>
  </si>
  <si>
    <t>dan</t>
  </si>
  <si>
    <t>1.1.2</t>
  </si>
  <si>
    <t>1.1.3</t>
  </si>
  <si>
    <t>1.1.4</t>
  </si>
  <si>
    <t>1.1.5</t>
  </si>
  <si>
    <t>Izdelava končnega skupnega poročila</t>
  </si>
  <si>
    <t>GG spremljava predora Pekel in portalnega območja jug</t>
  </si>
  <si>
    <t>Geološka spremljava</t>
  </si>
  <si>
    <t>2.1.1</t>
  </si>
  <si>
    <t>2.1.2</t>
  </si>
  <si>
    <t xml:space="preserve">Odvzem reprezentativnih vzorcev kamnin za laboratorijske preiskave. Lokacije se določijo na osnovi geološke spremljave, pri čemer je potreno posebno pozornost nameniti odvzemu vzorcev v katerih se pojavljajo nabrekljivi materiali. </t>
  </si>
  <si>
    <t>2.1.4</t>
  </si>
  <si>
    <t>2.1.5</t>
  </si>
  <si>
    <t>2.2.1</t>
  </si>
  <si>
    <t>Izvedba meritev vlage in prostorninske teže</t>
  </si>
  <si>
    <t>2.2.2</t>
  </si>
  <si>
    <t>Izvedba meritev indeksa točkovne trdnosti</t>
  </si>
  <si>
    <t>2.2.3</t>
  </si>
  <si>
    <t>2.2.4</t>
  </si>
  <si>
    <t xml:space="preserve">Hidrogeološka spremljava gradnje </t>
  </si>
  <si>
    <t>2.3.1</t>
  </si>
  <si>
    <t>Odvzem vzorcev podzemne vode na čelu izkopa in izvedba kemijske analize agresivnosti na beton.</t>
  </si>
  <si>
    <t>2.3.2</t>
  </si>
  <si>
    <t>dni</t>
  </si>
  <si>
    <t>2.3.3</t>
  </si>
  <si>
    <t>kpl</t>
  </si>
  <si>
    <t>2.3.4</t>
  </si>
  <si>
    <t>2.3.5</t>
  </si>
  <si>
    <t>Izdelava končnega skupnega HG poročila</t>
  </si>
  <si>
    <t>3.1.1</t>
  </si>
  <si>
    <t>Nabava in vgradnja 3D točk na terenu</t>
  </si>
  <si>
    <t>3.1.2</t>
  </si>
  <si>
    <t>3.1.3</t>
  </si>
  <si>
    <t>Nabava in vgradnja 3D točk na ekstenzometrih</t>
  </si>
  <si>
    <t>3.1.4</t>
  </si>
  <si>
    <t>Nabava in vgradnja 3D točk na merskih sidrih</t>
  </si>
  <si>
    <t>3.1.5</t>
  </si>
  <si>
    <t>Izvedba meritev spremljanja pomikov - območje in perioda se določi skladno z napredovanjem del in razvoju pomikov</t>
  </si>
  <si>
    <t>3.1.6</t>
  </si>
  <si>
    <t>3.2.1</t>
  </si>
  <si>
    <t>Nabava in vgradnja konvergenčnih reperjev in odsevnih tarč</t>
  </si>
  <si>
    <t>3.2.2</t>
  </si>
  <si>
    <t>3.2.3</t>
  </si>
  <si>
    <t>Dobava in vgradnja opazovalnih točk v sekundarno oblogo, za spremljavo pomikov v fazi obratovanja predora</t>
  </si>
  <si>
    <t>3.2.4</t>
  </si>
  <si>
    <t>Izvedba ničelne meritve vseh točk vgrajenih v sekundarno oblogo</t>
  </si>
  <si>
    <t>3.3.1</t>
  </si>
  <si>
    <t>Tritočkovni l=2 m, 4 m, 6 m</t>
  </si>
  <si>
    <t>3.3.1.1</t>
  </si>
  <si>
    <t>Nabava in vgradnja paličnih tritočkovnih  ekstenzometrov dolžine 2 m, 4 m in 6 m</t>
  </si>
  <si>
    <t>3.3.1.2</t>
  </si>
  <si>
    <t>Doplačilo za vgradnjo ekstenzometrov na območju iztekanja vode (glave s pakerji)</t>
  </si>
  <si>
    <t>3.3.1.3</t>
  </si>
  <si>
    <t>Dobava in vgradnja elektronskega merilca z avtomatskim zapisovalnikom in kablom</t>
  </si>
  <si>
    <t>3.3.1.4</t>
  </si>
  <si>
    <t>Dobava in vgradnja optičnih odbojnikov</t>
  </si>
  <si>
    <t>3.3.2</t>
  </si>
  <si>
    <t>HMPE - Horizontalni modularni povratni 5 točkovni ekstenzometer dolžine 30 m</t>
  </si>
  <si>
    <t>3.3.2.1</t>
  </si>
  <si>
    <t>3.4.1</t>
  </si>
  <si>
    <t>3.4.2</t>
  </si>
  <si>
    <t>Dobava in vgradnja avtomatskih zapisovalnikov in kablov</t>
  </si>
  <si>
    <t>3.5</t>
  </si>
  <si>
    <t>Meritve deformacij v inklinometru</t>
  </si>
  <si>
    <t>3.5.1</t>
  </si>
  <si>
    <t>3.6</t>
  </si>
  <si>
    <t>3.6.1</t>
  </si>
  <si>
    <t>Nabava strojne opreme za izvedbo monitoringa skladno z zahtevami dobavitelja programske opreme</t>
  </si>
  <si>
    <t>3.6.2</t>
  </si>
  <si>
    <t xml:space="preserve">Nabava/najem programske opreme za izvedbo tehnične spremljave gradnje predora za obdobje gradnje. Programska oprema mora omogočati:
- grafični in numerični prikaz merjenih vrednosti
- slikovno gradivo in vključitev fotografij
- vključitev tekstovnega gradiva
- on-line povezavo z nameščeno merilno opremo (senzorji) oz. branje podatkov z strežnika za zajem podatkov
- ročno vnašanje merjenih podatkov in stacionaž
- alarmiranje ob prekoračitvi mejnih vrednosti
- določanje različnih nivojev dostopa glede na uporabnika
- oddaljen vpogled v podatke glede glede na nivo dostopa </t>
  </si>
  <si>
    <t>3.6.3</t>
  </si>
  <si>
    <t>3.6.4</t>
  </si>
  <si>
    <t>Instalacija programske opreme in vzpostavitev sistema za zajem, vnos in obdelavo meritev. Vključeno je tudi poizkusno delovanje sistema.</t>
  </si>
  <si>
    <t>3.6.5</t>
  </si>
  <si>
    <t>Vzdrževanje programske opreme za čas gradnje predora</t>
  </si>
  <si>
    <t>Geodetska kontrola točnosti izkopa</t>
  </si>
  <si>
    <t>6.1</t>
  </si>
  <si>
    <t>7.1</t>
  </si>
  <si>
    <t xml:space="preserve">Vizualni pregled obloge v vplivnem območju gradnje (približno 100 m) s spremljavo obstoječih poškodb, ki so bile že evidentirane z dosedanjimi pregledi. Ob spremljavi se evidentirajo tudi eventualne nove razpoke. Predvidoma se bo v fazi izvedbe pokritega vkopa opravilo 20 pregledov razpok. </t>
  </si>
  <si>
    <t>Ponovna vzpostavitev merskih konvergenčnih profilov na vplivnem območju predora.</t>
  </si>
  <si>
    <t>Izvedba meritev konvergenčnih profilov v vplivnem območju gradnje pokritega vkopa. Predvidena je izvedba 20 meritev v času gradnje južnega portala.</t>
  </si>
  <si>
    <t>Izvedba meritev merilcev deformacij v vplivnem območju gradnje pokritega vkopa. Predvidena je izvedba 20 meritev v času gradnje južnega portala.</t>
  </si>
  <si>
    <t>Izdelava vmesnih (mesečnih) poročil geotehnične spremljave za čas gradnje pokritega vkopa.</t>
  </si>
  <si>
    <t>Čuvajska služba</t>
  </si>
  <si>
    <t>1.1.6</t>
  </si>
  <si>
    <t>1.1.7</t>
  </si>
  <si>
    <t>enota</t>
  </si>
  <si>
    <t>cena / enoto</t>
  </si>
  <si>
    <t>Geološko in inženirsko geološko spremljava izvedbe pilotov, predvkopov in izkopa pod koroškim pokrovom (8 urna prisotnost 2 dni v tednu).</t>
  </si>
  <si>
    <t>Geološko in inženirsko geološko kartiranje čela, stopnice in talnega oboka, geološka spremljava predvrtavanja (10 urna prisotnost 7 dni v tednu). Kartiranje s pomočjo sistema za 3D stereofotogrametrični zajem izkopnih površin s pripadajočo programsko opremo za izvedbo analiz in vzpostavitvijo podatkovne baze za prikaz rezultatov spremljave v vseh fazah gradnje, vključujoč vzdrževanje opreme.</t>
  </si>
  <si>
    <t>Izvedba mineraloških in petrografskih preiskav z izdelavo poročila</t>
  </si>
  <si>
    <t>Vzpostavitev in dopolnitev 3D geološkega modela in izdelava geoloških kart in profilov.</t>
  </si>
  <si>
    <t>2.1.6</t>
  </si>
  <si>
    <t>2.1.7</t>
  </si>
  <si>
    <t>Geomehanska spremljava</t>
  </si>
  <si>
    <t>Izvedba meritev enoosne tlačne trdnosti z deformabilnostjo kamnine</t>
  </si>
  <si>
    <t>Izvedba preiskav za nastanek pogojev sulfatne korozije in preiskav nabrekljivosti kamnine z izdelavo poročila</t>
  </si>
  <si>
    <t>Izvedba celovite hidrogeološke spremljave  (spremljanje dinamike iztokov vode na čelu, pretoki vode iz predvrtavanja, pretoki in fiz.-kem. parametri (pH, SEP, te,peratura) iztekajoče vode iz virov za čelom po celotnem predoru v celotnem času gradnje, iztoki na portalih, idr). 
(predvidena prisotnost vsakih 14 dni in ob izrednih pojavih)</t>
  </si>
  <si>
    <t>Dobava opreme in izvedba zveznih meritev nivoja podzemne vode v  piezometrih PEK-5/17, PEK-9/17, PEK-11/17  na površju predora za celoten čas gradnje. Telemetrični prenos meritev na server. Enkrat mesečno kontrolne ročne meritve GPV in prehodnosti piezometra.</t>
  </si>
  <si>
    <t>Na lokacijah trajnega vnosa materiala se v 8 začasnih piezometrih enkrat mesečno izmeri GPV in prehodnost ter fizikalno kemične parametre (pH, SEP, nasičensot s kisikom, oksidacijsko redukcijski potencial, motnost ter temperaturo vode).</t>
  </si>
  <si>
    <t>Na območju viadukta Pesnica se v pizometrih VP-4 in VP-6 enkrat na tri mesece v času gradnje viadukta izmeri fizikalno-kemijske parametre (pH, SEP, nasičensot s kisikom, oksidacijsko redukcijski potencial, motnost ter temperaturo vode).</t>
  </si>
  <si>
    <t>Izdelava piezometra vključno z aktivacijo na območju podvoza</t>
  </si>
  <si>
    <t>Dobava opreme in izvedba zveznih meritev nivoja podzemne vode v piezometru na območju podvoza za celoten čas gradnje. Telemetrični prenos meritev na server. Enkrat mesečno kontrolne ročne meritve GPV in prehodnosti ter meritve fizikalno kemičnih parametrov (pH, SEP, nasičensot s kisikom, oksidacijsko redukcijski potencial, motnost ter temperaturo vode.</t>
  </si>
  <si>
    <t>Izdelava mesečnih hidrogeoloških poročil</t>
  </si>
  <si>
    <t>2.3.6</t>
  </si>
  <si>
    <t>2.3.7</t>
  </si>
  <si>
    <t>2.3.8</t>
  </si>
  <si>
    <t>2.3.9</t>
  </si>
  <si>
    <t>Geotehnična spremljava predorske cevi in portalov</t>
  </si>
  <si>
    <t>Spremljanje na površini</t>
  </si>
  <si>
    <t>Nabava in vgradnja 3D točk na inklinometrih</t>
  </si>
  <si>
    <t>Nabava in vgradnja merske celice na geotehnični sidrih. Nazivna kapaciteta merske celice min. 500 kN, vključno z električnim kablom dolžine do 15 m.</t>
  </si>
  <si>
    <t>Meritve sil v geotehničnih sidrih - območje in perioda se določi skladno z napredovanjem del in razvoju pomikov</t>
  </si>
  <si>
    <t>Vzpostavitev merskega sistema (referenčne točke) za potrebe skeniranja površine hitre ceste.</t>
  </si>
  <si>
    <t>Skeniranje površine hitre ceste - območje se določi skladno z napredovanjem del in razvoju pomikov oz. sil.</t>
  </si>
  <si>
    <t>Obdelava podatkov skeniranja z grafičnim prikazom pomikov</t>
  </si>
  <si>
    <t>3.1.7</t>
  </si>
  <si>
    <t>3.1.8</t>
  </si>
  <si>
    <t>3.1.9</t>
  </si>
  <si>
    <t>3.1.10</t>
  </si>
  <si>
    <t>Izvedba meritev skladno z načrtom tehničnega opazovanja, napredovanjem izkopnih del in geotehničnega obnašanja sistema.</t>
  </si>
  <si>
    <t>Nabava in vgradnja HMPE 10 točkovnega ekstenzometra, dolžine 30 m z avtomatskim zajemom podatkov</t>
  </si>
  <si>
    <t>Dobava merilne celice za radialna sidra s kabli in zaščitno cevjo do zajemne enote (15 m kabla na senzor)</t>
  </si>
  <si>
    <t>Nabava in vgradnja inklinometrskih cevi dolžine 30 m, vključno z obsipavanjem ter zaščito glave.</t>
  </si>
  <si>
    <t>Spremljava pomikov na vseh vgrajenih inklinometrov (8 meritev na inklinometer)</t>
  </si>
  <si>
    <t>3.5.3</t>
  </si>
  <si>
    <t>Geotehnične meritve, vzdrževanje opreme in  zbiranje podatkov iz avtomatskih zapisovalnikov ter osnovna obdelava podatkov za vnos v bazo.</t>
  </si>
  <si>
    <t>4.0</t>
  </si>
  <si>
    <t>Meritve vibracij</t>
  </si>
  <si>
    <t>4.1</t>
  </si>
  <si>
    <t>Vgradnja merskih mest, oziroma določitev merskih mest in vgradnja merilne opreme v predoru Počehova (v oblogo se vgradi sidrni vijak na katerega se namesti geofon v času meritev, v medsebojni razdalji 50m od južnega portala do razdalje cca 400m) na 8 merskih mestih.</t>
  </si>
  <si>
    <t>4.2</t>
  </si>
  <si>
    <t>Izvedba ničelnih meritev, z določitvijo občutljivosti in praga vhodnih podatkov po referenčnem standardu DIN 4150.</t>
  </si>
  <si>
    <t>4.3</t>
  </si>
  <si>
    <t>Izvedba meritev vibracij. Kontinuirno merjenje vibracij v predoru Počehova z določitvijo praga vhodnega signala ob upoštevanju obstoječega železniškega prometa vključno z izdelavo tedenskih meritev. Meritve potekajo ves čas gradnje predora Pekel dokler je minsko polje v vplivnem radiju 200m (ocenjeno na cca 6 mesecev)</t>
  </si>
  <si>
    <t>5.0</t>
  </si>
  <si>
    <t>Polovične zapore HC</t>
  </si>
  <si>
    <t>5.1</t>
  </si>
  <si>
    <t>Izdelava elaboratov zapor</t>
  </si>
  <si>
    <t>5.2</t>
  </si>
  <si>
    <t>Vzpostavitev polovičnih zapor HC v času vgradnje instrumentov in meritev</t>
  </si>
  <si>
    <t>Neodvisne meritve vodenja predora (po višini in smeri), vključno s poročilom</t>
  </si>
  <si>
    <t>Geotehnični nadzornik in ostalo</t>
  </si>
  <si>
    <t>7.4</t>
  </si>
  <si>
    <t>Izdelava geotehničnega varnostnega načrta</t>
  </si>
  <si>
    <t>7.5</t>
  </si>
  <si>
    <t>7.3</t>
  </si>
  <si>
    <t>Nočno delo v primeru izrednih razmer oziroma kriznega vodenja gradnje predora, po predhodnem dogovoru z Inženirjem</t>
  </si>
  <si>
    <t>ura</t>
  </si>
  <si>
    <t>Izdelava tehnološkega elaborata GG spremljave</t>
  </si>
  <si>
    <r>
      <t xml:space="preserve">Izvedba vrednotenja rezultatov meritev pri </t>
    </r>
    <r>
      <rPr>
        <b/>
        <sz val="9"/>
        <rFont val="Calibri"/>
        <family val="2"/>
        <charset val="238"/>
        <scheme val="minor"/>
      </rPr>
      <t>podzemni gradnji</t>
    </r>
    <r>
      <rPr>
        <sz val="9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(</t>
    </r>
    <r>
      <rPr>
        <sz val="9"/>
        <rFont val="Calibri"/>
        <family val="2"/>
        <charset val="238"/>
        <scheme val="minor"/>
      </rPr>
      <t>predor in reševalni rov</t>
    </r>
    <r>
      <rPr>
        <b/>
        <sz val="9"/>
        <rFont val="Calibri"/>
        <family val="2"/>
        <charset val="238"/>
        <scheme val="minor"/>
      </rPr>
      <t>) in predvkopov</t>
    </r>
    <r>
      <rPr>
        <sz val="9"/>
        <rFont val="Calibri"/>
        <family val="2"/>
        <charset val="238"/>
        <scheme val="minor"/>
      </rPr>
      <t xml:space="preserve">. Prisotnost in vrednotenje se izvaja sedemkrat na teden po 10 ur. 
Vrednotenje opravlja </t>
    </r>
    <r>
      <rPr>
        <b/>
        <sz val="9"/>
        <rFont val="Calibri"/>
        <family val="2"/>
        <charset val="238"/>
        <scheme val="minor"/>
      </rPr>
      <t xml:space="preserve">geotehnični nadzornik </t>
    </r>
    <r>
      <rPr>
        <sz val="9"/>
        <rFont val="Calibri"/>
        <family val="2"/>
        <charset val="238"/>
        <scheme val="minor"/>
      </rPr>
      <t xml:space="preserve">v obsegu:
- nadzor nad opravljanjem predvidenih geotehničnih meritev in opazovanj,
 - celovita interpretacija vseh izvedenih meritev v poročilih s komentarji in predlogi za izvedbo del (grafična in tekstualna oblika),
- sprotno obveščanje izvajalca, projektanta, inženirja in naročnika o rezultatih meritev,
- sprotno obveščanje izvajalcev posameznih geotehničnih meritev o morebitnih neskladjih ter potrebnih spremembah in dopolnitvah meritev,
- izvedbo dodatnih numeričnih analiz in meritev v primeru, da meritve izkazujejo obnašanje izven pričakovanega območja,
- poda predlog prilagojenega načina gradnje glede na razmere,
- izdelava delnih končnih poročil po izvedbi izkopnih del za posamezen odsek (grafična in tekstualna oblika)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</si>
</sst>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06">
    <xf numFmtId="0" fontId="0" fillId="0" borderId="0" xfId="0"/>
    <xf numFmtId="0" fontId="0" fillId="0" borderId="0" xfId="0" applyProtection="1"/>
    <xf numFmtId="0" fontId="1" fillId="0" borderId="0" xfId="0" applyFont="1" applyProtection="1"/>
    <xf numFmtId="4" fontId="1" fillId="5" borderId="4" xfId="1" applyNumberFormat="1" applyFont="1" applyFill="1" applyBorder="1" applyAlignment="1">
      <alignment horizontal="right" vertical="top"/>
    </xf>
    <xf numFmtId="4" fontId="4" fillId="0" borderId="4" xfId="1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horizontal="left" vertical="top"/>
    </xf>
    <xf numFmtId="4" fontId="5" fillId="0" borderId="4" xfId="1" applyNumberFormat="1" applyFont="1" applyFill="1" applyBorder="1" applyAlignment="1">
      <alignment horizontal="right" vertical="top"/>
    </xf>
    <xf numFmtId="49" fontId="1" fillId="5" borderId="4" xfId="0" applyNumberFormat="1" applyFont="1" applyFill="1" applyBorder="1" applyAlignment="1">
      <alignment vertical="top" wrapText="1"/>
    </xf>
    <xf numFmtId="4" fontId="1" fillId="5" borderId="4" xfId="1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vertical="top" wrapText="1"/>
    </xf>
    <xf numFmtId="0" fontId="1" fillId="5" borderId="4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vertical="top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0" fillId="0" borderId="0" xfId="0" applyNumberFormat="1"/>
    <xf numFmtId="0" fontId="1" fillId="4" borderId="4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right"/>
    </xf>
    <xf numFmtId="0" fontId="0" fillId="0" borderId="2" xfId="0" applyNumberFormat="1" applyFill="1" applyBorder="1" applyAlignment="1">
      <alignment horizontal="left" vertical="top"/>
    </xf>
    <xf numFmtId="0" fontId="0" fillId="0" borderId="2" xfId="0" applyNumberForma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0" fontId="9" fillId="6" borderId="0" xfId="0" applyFont="1" applyFill="1" applyAlignment="1">
      <alignment vertical="top"/>
    </xf>
    <xf numFmtId="4" fontId="8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vertical="top"/>
    </xf>
    <xf numFmtId="0" fontId="9" fillId="5" borderId="4" xfId="0" applyFont="1" applyFill="1" applyBorder="1" applyAlignment="1">
      <alignment vertical="top" wrapText="1"/>
    </xf>
    <xf numFmtId="164" fontId="8" fillId="5" borderId="4" xfId="0" applyNumberFormat="1" applyFont="1" applyFill="1" applyBorder="1" applyAlignment="1">
      <alignment vertical="top"/>
    </xf>
    <xf numFmtId="0" fontId="8" fillId="5" borderId="4" xfId="0" applyFont="1" applyFill="1" applyBorder="1" applyAlignment="1">
      <alignment horizontal="center" vertical="top"/>
    </xf>
    <xf numFmtId="4" fontId="9" fillId="5" borderId="4" xfId="0" applyNumberFormat="1" applyFont="1" applyFill="1" applyBorder="1" applyAlignment="1">
      <alignment vertical="top"/>
    </xf>
    <xf numFmtId="0" fontId="9" fillId="6" borderId="4" xfId="0" applyFont="1" applyFill="1" applyBorder="1" applyAlignment="1">
      <alignment vertical="top" wrapText="1"/>
    </xf>
    <xf numFmtId="164" fontId="8" fillId="6" borderId="4" xfId="0" applyNumberFormat="1" applyFont="1" applyFill="1" applyBorder="1" applyAlignment="1">
      <alignment vertical="top"/>
    </xf>
    <xf numFmtId="0" fontId="8" fillId="6" borderId="4" xfId="0" applyFont="1" applyFill="1" applyBorder="1" applyAlignment="1">
      <alignment horizontal="center" vertical="top"/>
    </xf>
    <xf numFmtId="4" fontId="8" fillId="6" borderId="4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4" xfId="2" applyFont="1" applyFill="1" applyBorder="1" applyAlignment="1">
      <alignment vertical="top" wrapText="1"/>
    </xf>
    <xf numFmtId="49" fontId="8" fillId="0" borderId="4" xfId="0" applyNumberFormat="1" applyFont="1" applyBorder="1" applyAlignment="1">
      <alignment horizontal="left" vertical="top"/>
    </xf>
    <xf numFmtId="0" fontId="9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0" fontId="8" fillId="3" borderId="4" xfId="0" applyFont="1" applyFill="1" applyBorder="1" applyAlignment="1">
      <alignment horizontal="center" vertical="top"/>
    </xf>
    <xf numFmtId="4" fontId="8" fillId="3" borderId="4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vertical="top" wrapText="1"/>
    </xf>
    <xf numFmtId="164" fontId="9" fillId="6" borderId="4" xfId="0" applyNumberFormat="1" applyFont="1" applyFill="1" applyBorder="1" applyAlignment="1">
      <alignment vertical="top"/>
    </xf>
    <xf numFmtId="0" fontId="9" fillId="6" borderId="4" xfId="0" applyFont="1" applyFill="1" applyBorder="1" applyAlignment="1">
      <alignment horizontal="center" vertical="top"/>
    </xf>
    <xf numFmtId="164" fontId="9" fillId="5" borderId="4" xfId="0" applyNumberFormat="1" applyFont="1" applyFill="1" applyBorder="1" applyAlignment="1">
      <alignment vertical="top"/>
    </xf>
    <xf numFmtId="0" fontId="9" fillId="5" borderId="4" xfId="0" applyFont="1" applyFill="1" applyBorder="1" applyAlignment="1">
      <alignment horizontal="center" vertical="top"/>
    </xf>
    <xf numFmtId="4" fontId="8" fillId="5" borderId="4" xfId="0" applyNumberFormat="1" applyFont="1" applyFill="1" applyBorder="1" applyAlignment="1">
      <alignment vertical="top"/>
    </xf>
    <xf numFmtId="164" fontId="8" fillId="0" borderId="4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left" vertical="top"/>
    </xf>
    <xf numFmtId="164" fontId="8" fillId="5" borderId="4" xfId="0" applyNumberFormat="1" applyFont="1" applyFill="1" applyBorder="1" applyAlignment="1">
      <alignment horizontal="center" vertical="top"/>
    </xf>
    <xf numFmtId="49" fontId="9" fillId="6" borderId="4" xfId="0" applyNumberFormat="1" applyFont="1" applyFill="1" applyBorder="1" applyAlignment="1">
      <alignment horizontal="left" vertical="top"/>
    </xf>
    <xf numFmtId="164" fontId="8" fillId="6" borderId="4" xfId="0" applyNumberFormat="1" applyFont="1" applyFill="1" applyBorder="1" applyAlignment="1">
      <alignment horizontal="center" vertical="top"/>
    </xf>
    <xf numFmtId="4" fontId="9" fillId="6" borderId="4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center"/>
    </xf>
    <xf numFmtId="49" fontId="8" fillId="0" borderId="4" xfId="0" applyNumberFormat="1" applyFont="1" applyFill="1" applyBorder="1" applyAlignment="1">
      <alignment horizontal="left" vertical="top"/>
    </xf>
    <xf numFmtId="49" fontId="9" fillId="3" borderId="4" xfId="0" applyNumberFormat="1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 wrapText="1"/>
    </xf>
    <xf numFmtId="4" fontId="8" fillId="5" borderId="1" xfId="0" applyNumberFormat="1" applyFont="1" applyFill="1" applyBorder="1" applyAlignment="1" applyProtection="1">
      <alignment horizontal="right" vertical="top"/>
      <protection locked="0"/>
    </xf>
    <xf numFmtId="4" fontId="8" fillId="6" borderId="1" xfId="0" applyNumberFormat="1" applyFont="1" applyFill="1" applyBorder="1" applyAlignment="1" applyProtection="1">
      <alignment horizontal="right" vertical="top"/>
      <protection locked="0"/>
    </xf>
    <xf numFmtId="4" fontId="8" fillId="0" borderId="1" xfId="0" applyNumberFormat="1" applyFont="1" applyFill="1" applyBorder="1" applyAlignment="1" applyProtection="1">
      <alignment horizontal="right" vertical="top"/>
      <protection locked="0"/>
    </xf>
    <xf numFmtId="4" fontId="8" fillId="0" borderId="1" xfId="0" applyNumberFormat="1" applyFont="1" applyBorder="1" applyAlignment="1" applyProtection="1">
      <alignment horizontal="right" vertical="top"/>
      <protection locked="0"/>
    </xf>
    <xf numFmtId="4" fontId="8" fillId="3" borderId="1" xfId="0" applyNumberFormat="1" applyFont="1" applyFill="1" applyBorder="1" applyAlignment="1" applyProtection="1">
      <alignment horizontal="right" vertical="top"/>
      <protection locked="0"/>
    </xf>
    <xf numFmtId="4" fontId="9" fillId="6" borderId="1" xfId="0" applyNumberFormat="1" applyFont="1" applyFill="1" applyBorder="1" applyAlignment="1" applyProtection="1">
      <alignment horizontal="right" vertical="top"/>
      <protection locked="0"/>
    </xf>
    <xf numFmtId="4" fontId="9" fillId="5" borderId="1" xfId="0" applyNumberFormat="1" applyFont="1" applyFill="1" applyBorder="1" applyAlignment="1" applyProtection="1">
      <alignment horizontal="right" vertical="top"/>
      <protection locked="0"/>
    </xf>
    <xf numFmtId="4" fontId="8" fillId="0" borderId="1" xfId="0" applyNumberFormat="1" applyFont="1" applyBorder="1" applyAlignment="1" applyProtection="1">
      <alignment horizontal="right" vertical="top" wrapText="1"/>
      <protection locked="0"/>
    </xf>
  </cellXfs>
  <cellStyles count="3">
    <cellStyle name="Dobro 2" xfId="2"/>
    <cellStyle name="Navad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318246</xdr:colOff>
      <xdr:row>20</xdr:row>
      <xdr:rowOff>145116</xdr:rowOff>
    </xdr:from>
    <xdr:to>
      <xdr:col>14</xdr:col>
      <xdr:colOff>79084</xdr:colOff>
      <xdr:row>55</xdr:row>
      <xdr:rowOff>96664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786C4FD2-BB03-4925-9F31-B5A9D44DC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246" y="3955116"/>
          <a:ext cx="8295238" cy="6619048"/>
        </a:xfrm>
        <a:prstGeom prst="rect">
          <a:avLst/>
        </a:prstGeom>
      </xdr:spPr>
    </xdr:pic>
    <xdr:clientData/>
  </xdr:twoCellAnchor>
  <xdr:twoCellAnchor editAs="oneCell">
    <xdr:from>
      <xdr:col>17</xdr:col>
      <xdr:colOff>237005</xdr:colOff>
      <xdr:row>2</xdr:row>
      <xdr:rowOff>82363</xdr:rowOff>
    </xdr:from>
    <xdr:to>
      <xdr:col>29</xdr:col>
      <xdr:colOff>17043</xdr:colOff>
      <xdr:row>11</xdr:row>
      <xdr:rowOff>44053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EB5319C3-456D-4DB9-B975-475E142FC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605" y="463363"/>
          <a:ext cx="7095238" cy="1676190"/>
        </a:xfrm>
        <a:prstGeom prst="rect">
          <a:avLst/>
        </a:prstGeom>
      </xdr:spPr>
    </xdr:pic>
    <xdr:clientData/>
  </xdr:twoCellAnchor>
  <xdr:twoCellAnchor editAs="oneCell">
    <xdr:from>
      <xdr:col>17</xdr:col>
      <xdr:colOff>498102</xdr:colOff>
      <xdr:row>10</xdr:row>
      <xdr:rowOff>134471</xdr:rowOff>
    </xdr:from>
    <xdr:to>
      <xdr:col>29</xdr:col>
      <xdr:colOff>168336</xdr:colOff>
      <xdr:row>47</xdr:row>
      <xdr:rowOff>66923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9FD49A19-35E9-4E30-B260-E590A283D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1702" y="2039471"/>
          <a:ext cx="6985434" cy="69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380999</xdr:colOff>
      <xdr:row>1</xdr:row>
      <xdr:rowOff>112060</xdr:rowOff>
    </xdr:from>
    <xdr:to>
      <xdr:col>41</xdr:col>
      <xdr:colOff>43396</xdr:colOff>
      <xdr:row>28</xdr:row>
      <xdr:rowOff>168560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8B254F46-5BEE-40AD-8AB5-EB1C25BFA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49799" y="302560"/>
          <a:ext cx="6977597" cy="5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313766</xdr:colOff>
      <xdr:row>2</xdr:row>
      <xdr:rowOff>190499</xdr:rowOff>
    </xdr:from>
    <xdr:to>
      <xdr:col>14</xdr:col>
      <xdr:colOff>67235</xdr:colOff>
      <xdr:row>18</xdr:row>
      <xdr:rowOff>76940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xmlns="" id="{A8C597D6-4C82-483E-9C88-CF002A870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64468"/>
        <a:stretch/>
      </xdr:blipFill>
      <xdr:spPr>
        <a:xfrm>
          <a:off x="313766" y="571499"/>
          <a:ext cx="8287869" cy="2934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abSelected="1" zoomScaleNormal="100" workbookViewId="0">
      <selection activeCell="C18" sqref="C18"/>
    </sheetView>
  </sheetViews>
  <sheetFormatPr defaultColWidth="8.7109375" defaultRowHeight="15" x14ac:dyDescent="0.25"/>
  <cols>
    <col min="1" max="1" width="8.85546875" style="34" customWidth="1"/>
    <col min="2" max="2" width="11.7109375" style="35" customWidth="1"/>
    <col min="3" max="3" width="46.140625" style="36" customWidth="1"/>
    <col min="4" max="4" width="17.140625" style="30" customWidth="1"/>
    <col min="5" max="16384" width="8.7109375" style="27"/>
  </cols>
  <sheetData>
    <row r="3" spans="1:9" ht="18.75" x14ac:dyDescent="0.3">
      <c r="A3" s="23" t="s">
        <v>3</v>
      </c>
      <c r="B3" s="24"/>
      <c r="C3" s="25"/>
      <c r="D3" s="26"/>
    </row>
    <row r="4" spans="1:9" ht="18.75" x14ac:dyDescent="0.3">
      <c r="A4" s="23"/>
      <c r="B4" s="24"/>
      <c r="C4" s="25"/>
      <c r="D4" s="26"/>
    </row>
    <row r="6" spans="1:9" x14ac:dyDescent="0.25">
      <c r="A6" s="28" t="s">
        <v>4</v>
      </c>
      <c r="B6" s="28" t="s">
        <v>1</v>
      </c>
      <c r="C6" s="29" t="s">
        <v>5</v>
      </c>
      <c r="D6" s="28" t="s">
        <v>6</v>
      </c>
    </row>
    <row r="7" spans="1:9" x14ac:dyDescent="0.25">
      <c r="A7" s="5" t="str">
        <f>Osnova!A4</f>
        <v>1.0</v>
      </c>
      <c r="B7" s="13"/>
      <c r="C7" s="12" t="str">
        <f>Osnova!C4</f>
        <v>GG spremljava Počehove</v>
      </c>
      <c r="D7" s="3">
        <f>SUM(D8:D8)</f>
        <v>0</v>
      </c>
    </row>
    <row r="8" spans="1:9" x14ac:dyDescent="0.25">
      <c r="A8" s="14" t="str">
        <f>Osnova!A5</f>
        <v>1.1</v>
      </c>
      <c r="B8" s="15"/>
      <c r="C8" s="16" t="str">
        <f>Osnova!C5</f>
        <v>Geotehnična spremljava na novih in obstoječih merskih mestih</v>
      </c>
      <c r="D8" s="4">
        <f>Osnova!G4</f>
        <v>0</v>
      </c>
    </row>
    <row r="9" spans="1:9" ht="30" x14ac:dyDescent="0.25">
      <c r="A9" s="5" t="str">
        <f>Osnova!A13</f>
        <v>2.0</v>
      </c>
      <c r="B9" s="13"/>
      <c r="C9" s="12" t="str">
        <f>Osnova!C13</f>
        <v>GG spremljava predora Pekel in portalnega območja jug</v>
      </c>
      <c r="D9" s="3">
        <f>SUM(D10:D12)</f>
        <v>0</v>
      </c>
    </row>
    <row r="10" spans="1:9" x14ac:dyDescent="0.25">
      <c r="A10" s="17" t="str">
        <f>Osnova!A14</f>
        <v>2.1</v>
      </c>
      <c r="B10" s="18"/>
      <c r="C10" s="19" t="str">
        <f>Osnova!C14</f>
        <v>Geološka spremljava</v>
      </c>
      <c r="D10" s="6">
        <f>Osnova!G14</f>
        <v>0</v>
      </c>
    </row>
    <row r="11" spans="1:9" x14ac:dyDescent="0.25">
      <c r="A11" s="17" t="str">
        <f>Osnova!A21</f>
        <v>2.2</v>
      </c>
      <c r="B11" s="18"/>
      <c r="C11" s="19" t="str">
        <f>Osnova!C21</f>
        <v>Geomehanska spremljava</v>
      </c>
      <c r="D11" s="6">
        <f>Osnova!G21</f>
        <v>0</v>
      </c>
    </row>
    <row r="12" spans="1:9" x14ac:dyDescent="0.25">
      <c r="A12" s="17" t="str">
        <f>Osnova!A26</f>
        <v>2.3</v>
      </c>
      <c r="B12" s="18"/>
      <c r="C12" s="19" t="str">
        <f>Osnova!C26</f>
        <v xml:space="preserve">Hidrogeološka spremljava gradnje </v>
      </c>
      <c r="D12" s="6">
        <f>Osnova!G26</f>
        <v>0</v>
      </c>
    </row>
    <row r="13" spans="1:9" ht="30" x14ac:dyDescent="0.25">
      <c r="A13" s="5" t="str">
        <f>Osnova!A36</f>
        <v>3.0</v>
      </c>
      <c r="B13" s="13"/>
      <c r="C13" s="12" t="str">
        <f>Osnova!C36</f>
        <v>Geotehnična spremljava predorske cevi in portalov</v>
      </c>
      <c r="D13" s="3">
        <f>SUM(D14:D19)</f>
        <v>0</v>
      </c>
    </row>
    <row r="14" spans="1:9" x14ac:dyDescent="0.25">
      <c r="A14" s="14" t="str">
        <f>Osnova!A37</f>
        <v>3.1</v>
      </c>
      <c r="B14" s="15"/>
      <c r="C14" s="20" t="str">
        <f>Osnova!C37</f>
        <v>Spremljanje na površini</v>
      </c>
      <c r="D14" s="4">
        <f>Osnova!G37</f>
        <v>0</v>
      </c>
    </row>
    <row r="15" spans="1:9" x14ac:dyDescent="0.25">
      <c r="A15" s="14" t="str">
        <f>Osnova!A48</f>
        <v>3.2</v>
      </c>
      <c r="B15" s="15"/>
      <c r="C15" s="20" t="str">
        <f>Osnova!C48</f>
        <v>Konvergenčni reperji in odsevne tarče (MS-1)</v>
      </c>
      <c r="D15" s="4">
        <f>Osnova!G48</f>
        <v>0</v>
      </c>
      <c r="F15" s="30"/>
      <c r="G15" s="30"/>
      <c r="H15" s="30"/>
      <c r="I15" s="30"/>
    </row>
    <row r="16" spans="1:9" x14ac:dyDescent="0.25">
      <c r="A16" s="14" t="str">
        <f>Osnova!A53</f>
        <v>3.3</v>
      </c>
      <c r="B16" s="15"/>
      <c r="C16" s="20" t="str">
        <f>Osnova!C53</f>
        <v>Meritve radialnih pomikov z ekstenzometri (MS-2)</v>
      </c>
      <c r="D16" s="4">
        <f>Osnova!G53</f>
        <v>0</v>
      </c>
    </row>
    <row r="17" spans="1:9" x14ac:dyDescent="0.25">
      <c r="A17" s="14" t="str">
        <f>Osnova!A61</f>
        <v>3.4</v>
      </c>
      <c r="B17" s="15"/>
      <c r="C17" s="20" t="str">
        <f>Osnova!C61</f>
        <v>Meritve pomikov in obremenitev v sidrih (MS-3)</v>
      </c>
      <c r="D17" s="4">
        <f>Osnova!G61</f>
        <v>0</v>
      </c>
      <c r="F17" s="30"/>
      <c r="G17" s="30"/>
      <c r="H17" s="30"/>
      <c r="I17" s="30"/>
    </row>
    <row r="18" spans="1:9" x14ac:dyDescent="0.25">
      <c r="A18" s="14" t="str">
        <f>Osnova!A64</f>
        <v>3.5</v>
      </c>
      <c r="B18" s="15"/>
      <c r="C18" s="20" t="str">
        <f>Osnova!C64</f>
        <v>Meritve deformacij v inklinometru</v>
      </c>
      <c r="D18" s="4">
        <f>Osnova!G64</f>
        <v>0</v>
      </c>
    </row>
    <row r="19" spans="1:9" ht="30" x14ac:dyDescent="0.25">
      <c r="A19" s="14" t="str">
        <f>Osnova!A67</f>
        <v>3.6</v>
      </c>
      <c r="B19" s="15"/>
      <c r="C19" s="20" t="str">
        <f>Osnova!C67</f>
        <v>Sistem za zajem podatkov in centralna programska oprema za izvedbo spremljave</v>
      </c>
      <c r="D19" s="4">
        <f>Osnova!G67</f>
        <v>0</v>
      </c>
    </row>
    <row r="20" spans="1:9" x14ac:dyDescent="0.25">
      <c r="A20" s="12" t="str">
        <f>Osnova!A73</f>
        <v>4.0</v>
      </c>
      <c r="B20" s="13"/>
      <c r="C20" s="12" t="str">
        <f>Osnova!C73</f>
        <v>Meritve vibracij</v>
      </c>
      <c r="D20" s="3">
        <f>Osnova!G73</f>
        <v>0</v>
      </c>
    </row>
    <row r="21" spans="1:9" x14ac:dyDescent="0.25">
      <c r="A21" s="7" t="str">
        <f>Osnova!A77</f>
        <v>5.0</v>
      </c>
      <c r="B21" s="13"/>
      <c r="C21" s="7" t="str">
        <f>Osnova!C77</f>
        <v>Polovične zapore HC</v>
      </c>
      <c r="D21" s="3">
        <f>Osnova!G77</f>
        <v>0</v>
      </c>
    </row>
    <row r="22" spans="1:9" x14ac:dyDescent="0.25">
      <c r="A22" s="12" t="str">
        <f>Osnova!A80</f>
        <v>6.0</v>
      </c>
      <c r="B22" s="12"/>
      <c r="C22" s="12" t="str">
        <f>Osnova!C80</f>
        <v>Geodetska kontrola točnosti izkopa</v>
      </c>
      <c r="D22" s="8">
        <f>Osnova!G80</f>
        <v>0</v>
      </c>
    </row>
    <row r="23" spans="1:9" x14ac:dyDescent="0.25">
      <c r="A23" s="5" t="str">
        <f>Osnova!A82</f>
        <v>7.0</v>
      </c>
      <c r="B23" s="13"/>
      <c r="C23" s="12" t="str">
        <f>Osnova!C82</f>
        <v>Geotehnični nadzornik in ostalo</v>
      </c>
      <c r="D23" s="3">
        <f>Osnova!G82</f>
        <v>0</v>
      </c>
    </row>
    <row r="24" spans="1:9" ht="15.75" x14ac:dyDescent="0.25">
      <c r="A24" s="9"/>
      <c r="B24" s="21"/>
      <c r="C24" s="22" t="s">
        <v>23</v>
      </c>
      <c r="D24" s="10">
        <f>SUM(D7,D9,D13,D20:D23)</f>
        <v>0</v>
      </c>
    </row>
    <row r="25" spans="1:9" ht="15.75" x14ac:dyDescent="0.25">
      <c r="A25" s="31"/>
      <c r="B25" s="32"/>
      <c r="C25" s="33"/>
      <c r="D25" s="11"/>
    </row>
    <row r="26" spans="1:9" ht="15.75" x14ac:dyDescent="0.25">
      <c r="A26" s="31"/>
      <c r="B26" s="32"/>
      <c r="C26" s="33"/>
      <c r="D26" s="11"/>
    </row>
    <row r="27" spans="1:9" ht="15.75" x14ac:dyDescent="0.25">
      <c r="A27" s="9"/>
      <c r="B27" s="21"/>
      <c r="C27" s="22" t="s">
        <v>25</v>
      </c>
      <c r="D27" s="10">
        <f>ROUND(D24*0.1,2)</f>
        <v>0</v>
      </c>
    </row>
    <row r="28" spans="1:9" ht="15.75" x14ac:dyDescent="0.25">
      <c r="A28" s="9"/>
      <c r="B28" s="21"/>
      <c r="C28" s="22" t="s">
        <v>26</v>
      </c>
      <c r="D28" s="10">
        <f>ROUND(D24+D27,2)</f>
        <v>0</v>
      </c>
    </row>
    <row r="29" spans="1:9" ht="15.75" x14ac:dyDescent="0.25">
      <c r="A29" s="31"/>
      <c r="B29" s="32"/>
      <c r="C29" s="33"/>
      <c r="D29" s="11"/>
    </row>
    <row r="30" spans="1:9" ht="15.75" x14ac:dyDescent="0.25">
      <c r="A30" s="31"/>
      <c r="B30" s="32"/>
      <c r="C30" s="33"/>
      <c r="D30" s="11"/>
    </row>
    <row r="31" spans="1:9" ht="15.75" x14ac:dyDescent="0.25">
      <c r="A31" s="9"/>
      <c r="B31" s="21"/>
      <c r="C31" s="22" t="s">
        <v>27</v>
      </c>
      <c r="D31" s="10">
        <f>ROUND(D28*0.22,2)</f>
        <v>0</v>
      </c>
    </row>
    <row r="32" spans="1:9" ht="15.75" x14ac:dyDescent="0.25">
      <c r="A32" s="9"/>
      <c r="B32" s="21"/>
      <c r="C32" s="22" t="s">
        <v>28</v>
      </c>
      <c r="D32" s="10">
        <f>ROUND(D28+D31,2)</f>
        <v>0</v>
      </c>
    </row>
  </sheetData>
  <sheetProtection algorithmName="SHA-512" hashValue="3MB5gvxjfeg/Q8r0Npvf96Xqty0UcCpFS8RdHd9XbeYJ0O+Kaf13lZqQw0umi9r42qKXyW7gj6CWNKpSf6Mhmw==" saltValue="1a8UlKBFPMfqLMnNpqlM7Q==" spinCount="100000" sheet="1" objects="1" scenarios="1"/>
  <pageMargins left="0.74803149606299213" right="0.74803149606299213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zoomScaleNormal="100" workbookViewId="0">
      <pane ySplit="3" topLeftCell="A4" activePane="bottomLeft" state="frozen"/>
      <selection pane="bottomLeft" activeCell="C6" sqref="C6"/>
    </sheetView>
  </sheetViews>
  <sheetFormatPr defaultColWidth="9.140625" defaultRowHeight="12" x14ac:dyDescent="0.25"/>
  <cols>
    <col min="1" max="1" width="6.140625" style="75" customWidth="1"/>
    <col min="2" max="2" width="8.140625" style="76" customWidth="1"/>
    <col min="3" max="3" width="53.140625" style="77" customWidth="1"/>
    <col min="4" max="4" width="8.140625" style="78" customWidth="1"/>
    <col min="5" max="5" width="8.140625" style="76" customWidth="1"/>
    <col min="6" max="6" width="11.140625" style="79" customWidth="1"/>
    <col min="7" max="7" width="14.28515625" style="68" customWidth="1"/>
    <col min="8" max="16384" width="9.140625" style="74"/>
  </cols>
  <sheetData>
    <row r="1" spans="1:8" ht="15.75" x14ac:dyDescent="0.25">
      <c r="A1" s="69" t="s">
        <v>3</v>
      </c>
      <c r="B1" s="70"/>
      <c r="C1" s="71"/>
      <c r="D1" s="72"/>
      <c r="E1" s="70"/>
      <c r="F1" s="73"/>
      <c r="G1" s="73"/>
    </row>
    <row r="2" spans="1:8" x14ac:dyDescent="0.25">
      <c r="G2" s="79"/>
      <c r="H2" s="79"/>
    </row>
    <row r="3" spans="1:8" x14ac:dyDescent="0.25">
      <c r="A3" s="80" t="s">
        <v>4</v>
      </c>
      <c r="B3" s="81" t="s">
        <v>1</v>
      </c>
      <c r="C3" s="82" t="s">
        <v>5</v>
      </c>
      <c r="D3" s="83" t="s">
        <v>0</v>
      </c>
      <c r="E3" s="81" t="s">
        <v>119</v>
      </c>
      <c r="F3" s="84" t="s">
        <v>120</v>
      </c>
      <c r="G3" s="85" t="s">
        <v>29</v>
      </c>
    </row>
    <row r="4" spans="1:8" x14ac:dyDescent="0.25">
      <c r="A4" s="86" t="s">
        <v>7</v>
      </c>
      <c r="B4" s="64"/>
      <c r="C4" s="41" t="s">
        <v>30</v>
      </c>
      <c r="D4" s="87"/>
      <c r="E4" s="43"/>
      <c r="F4" s="98"/>
      <c r="G4" s="44">
        <f>G5</f>
        <v>0</v>
      </c>
    </row>
    <row r="5" spans="1:8" x14ac:dyDescent="0.25">
      <c r="A5" s="88" t="s">
        <v>8</v>
      </c>
      <c r="B5" s="62"/>
      <c r="C5" s="37" t="s">
        <v>31</v>
      </c>
      <c r="D5" s="89"/>
      <c r="E5" s="47"/>
      <c r="F5" s="99"/>
      <c r="G5" s="90">
        <f>SUM(G6:G12)</f>
        <v>0</v>
      </c>
    </row>
    <row r="6" spans="1:8" ht="60" x14ac:dyDescent="0.25">
      <c r="A6" s="55" t="s">
        <v>32</v>
      </c>
      <c r="B6" s="52"/>
      <c r="C6" s="49" t="s">
        <v>111</v>
      </c>
      <c r="D6" s="50">
        <v>20</v>
      </c>
      <c r="E6" s="51" t="s">
        <v>2</v>
      </c>
      <c r="F6" s="100"/>
      <c r="G6" s="38">
        <f>ROUND(D6*F6,2)</f>
        <v>0</v>
      </c>
    </row>
    <row r="7" spans="1:8" ht="24" x14ac:dyDescent="0.25">
      <c r="A7" s="55" t="s">
        <v>34</v>
      </c>
      <c r="B7" s="52"/>
      <c r="C7" s="49" t="s">
        <v>112</v>
      </c>
      <c r="D7" s="50">
        <v>1</v>
      </c>
      <c r="E7" s="53" t="s">
        <v>58</v>
      </c>
      <c r="F7" s="101"/>
      <c r="G7" s="38">
        <f t="shared" ref="G7:G12" si="0">ROUND(D7*F7,2)</f>
        <v>0</v>
      </c>
    </row>
    <row r="8" spans="1:8" ht="36" x14ac:dyDescent="0.25">
      <c r="A8" s="55" t="s">
        <v>35</v>
      </c>
      <c r="B8" s="52"/>
      <c r="C8" s="49" t="s">
        <v>113</v>
      </c>
      <c r="D8" s="50">
        <v>20</v>
      </c>
      <c r="E8" s="53" t="s">
        <v>2</v>
      </c>
      <c r="F8" s="101"/>
      <c r="G8" s="38">
        <f t="shared" si="0"/>
        <v>0</v>
      </c>
    </row>
    <row r="9" spans="1:8" ht="36" x14ac:dyDescent="0.25">
      <c r="A9" s="55" t="s">
        <v>36</v>
      </c>
      <c r="B9" s="52"/>
      <c r="C9" s="49" t="s">
        <v>114</v>
      </c>
      <c r="D9" s="50">
        <v>20</v>
      </c>
      <c r="E9" s="53" t="s">
        <v>2</v>
      </c>
      <c r="F9" s="101"/>
      <c r="G9" s="38">
        <f>ROUND(D9*F9,2)</f>
        <v>0</v>
      </c>
    </row>
    <row r="10" spans="1:8" ht="24" x14ac:dyDescent="0.25">
      <c r="A10" s="55" t="s">
        <v>37</v>
      </c>
      <c r="B10" s="52"/>
      <c r="C10" s="49" t="s">
        <v>115</v>
      </c>
      <c r="D10" s="50">
        <v>8</v>
      </c>
      <c r="E10" s="53" t="s">
        <v>2</v>
      </c>
      <c r="F10" s="101"/>
      <c r="G10" s="38">
        <f t="shared" si="0"/>
        <v>0</v>
      </c>
    </row>
    <row r="11" spans="1:8" x14ac:dyDescent="0.25">
      <c r="A11" s="55" t="s">
        <v>117</v>
      </c>
      <c r="B11" s="52"/>
      <c r="C11" s="49" t="s">
        <v>116</v>
      </c>
      <c r="D11" s="50">
        <v>20</v>
      </c>
      <c r="E11" s="53" t="s">
        <v>33</v>
      </c>
      <c r="F11" s="101"/>
      <c r="G11" s="38">
        <f t="shared" si="0"/>
        <v>0</v>
      </c>
    </row>
    <row r="12" spans="1:8" x14ac:dyDescent="0.25">
      <c r="A12" s="55" t="s">
        <v>118</v>
      </c>
      <c r="B12" s="52"/>
      <c r="C12" s="39" t="s">
        <v>38</v>
      </c>
      <c r="D12" s="40">
        <v>1</v>
      </c>
      <c r="E12" s="52" t="s">
        <v>2</v>
      </c>
      <c r="F12" s="101"/>
      <c r="G12" s="38">
        <f t="shared" si="0"/>
        <v>0</v>
      </c>
    </row>
    <row r="13" spans="1:8" x14ac:dyDescent="0.25">
      <c r="A13" s="86" t="s">
        <v>9</v>
      </c>
      <c r="B13" s="64"/>
      <c r="C13" s="41" t="s">
        <v>39</v>
      </c>
      <c r="D13" s="42"/>
      <c r="E13" s="43"/>
      <c r="F13" s="98"/>
      <c r="G13" s="44">
        <f>G14+G21+G26</f>
        <v>0</v>
      </c>
    </row>
    <row r="14" spans="1:8" x14ac:dyDescent="0.25">
      <c r="A14" s="88" t="s">
        <v>10</v>
      </c>
      <c r="B14" s="62"/>
      <c r="C14" s="45" t="s">
        <v>40</v>
      </c>
      <c r="D14" s="46"/>
      <c r="E14" s="47"/>
      <c r="F14" s="99"/>
      <c r="G14" s="48">
        <f>SUM(G15:G20)</f>
        <v>0</v>
      </c>
    </row>
    <row r="15" spans="1:8" ht="36" x14ac:dyDescent="0.25">
      <c r="A15" s="55" t="s">
        <v>41</v>
      </c>
      <c r="B15" s="52"/>
      <c r="C15" s="49" t="s">
        <v>121</v>
      </c>
      <c r="D15" s="50">
        <v>76</v>
      </c>
      <c r="E15" s="51" t="s">
        <v>33</v>
      </c>
      <c r="F15" s="100"/>
      <c r="G15" s="38">
        <f t="shared" ref="G15:G35" si="1">ROUND(D15*F15,2)</f>
        <v>0</v>
      </c>
    </row>
    <row r="16" spans="1:8" ht="84" x14ac:dyDescent="0.25">
      <c r="A16" s="55" t="s">
        <v>42</v>
      </c>
      <c r="B16" s="52"/>
      <c r="C16" s="49" t="s">
        <v>122</v>
      </c>
      <c r="D16" s="40">
        <v>424</v>
      </c>
      <c r="E16" s="52" t="s">
        <v>33</v>
      </c>
      <c r="F16" s="101"/>
      <c r="G16" s="38">
        <f t="shared" si="1"/>
        <v>0</v>
      </c>
    </row>
    <row r="17" spans="1:7" ht="48" x14ac:dyDescent="0.25">
      <c r="A17" s="55" t="s">
        <v>44</v>
      </c>
      <c r="B17" s="52"/>
      <c r="C17" s="39" t="s">
        <v>43</v>
      </c>
      <c r="D17" s="40">
        <v>20</v>
      </c>
      <c r="E17" s="52" t="s">
        <v>2</v>
      </c>
      <c r="F17" s="101"/>
      <c r="G17" s="38">
        <f t="shared" si="1"/>
        <v>0</v>
      </c>
    </row>
    <row r="18" spans="1:7" ht="24" x14ac:dyDescent="0.25">
      <c r="A18" s="55" t="s">
        <v>45</v>
      </c>
      <c r="B18" s="52"/>
      <c r="C18" s="39" t="s">
        <v>123</v>
      </c>
      <c r="D18" s="40">
        <v>10</v>
      </c>
      <c r="E18" s="52" t="s">
        <v>2</v>
      </c>
      <c r="F18" s="101"/>
      <c r="G18" s="38">
        <f t="shared" si="1"/>
        <v>0</v>
      </c>
    </row>
    <row r="19" spans="1:7" ht="24" x14ac:dyDescent="0.25">
      <c r="A19" s="55" t="s">
        <v>125</v>
      </c>
      <c r="B19" s="52"/>
      <c r="C19" s="39" t="s">
        <v>124</v>
      </c>
      <c r="D19" s="40">
        <v>1</v>
      </c>
      <c r="E19" s="52" t="s">
        <v>2</v>
      </c>
      <c r="F19" s="101"/>
      <c r="G19" s="38">
        <f t="shared" si="1"/>
        <v>0</v>
      </c>
    </row>
    <row r="20" spans="1:7" s="91" customFormat="1" x14ac:dyDescent="0.25">
      <c r="A20" s="55" t="s">
        <v>126</v>
      </c>
      <c r="B20" s="53"/>
      <c r="C20" s="49" t="s">
        <v>38</v>
      </c>
      <c r="D20" s="50">
        <v>1</v>
      </c>
      <c r="E20" s="51" t="s">
        <v>2</v>
      </c>
      <c r="F20" s="100"/>
      <c r="G20" s="38">
        <f t="shared" si="1"/>
        <v>0</v>
      </c>
    </row>
    <row r="21" spans="1:7" x14ac:dyDescent="0.25">
      <c r="A21" s="88" t="s">
        <v>11</v>
      </c>
      <c r="B21" s="62"/>
      <c r="C21" s="45" t="s">
        <v>127</v>
      </c>
      <c r="D21" s="46"/>
      <c r="E21" s="47"/>
      <c r="F21" s="99"/>
      <c r="G21" s="48">
        <f>SUM(G22:G25)</f>
        <v>0</v>
      </c>
    </row>
    <row r="22" spans="1:7" x14ac:dyDescent="0.25">
      <c r="A22" s="92" t="s">
        <v>46</v>
      </c>
      <c r="B22" s="53"/>
      <c r="C22" s="49" t="s">
        <v>47</v>
      </c>
      <c r="D22" s="50">
        <v>20</v>
      </c>
      <c r="E22" s="53" t="s">
        <v>2</v>
      </c>
      <c r="F22" s="100"/>
      <c r="G22" s="38">
        <f t="shared" si="1"/>
        <v>0</v>
      </c>
    </row>
    <row r="23" spans="1:7" x14ac:dyDescent="0.25">
      <c r="A23" s="55" t="s">
        <v>48</v>
      </c>
      <c r="B23" s="52"/>
      <c r="C23" s="39" t="s">
        <v>49</v>
      </c>
      <c r="D23" s="40">
        <v>5</v>
      </c>
      <c r="E23" s="52" t="s">
        <v>2</v>
      </c>
      <c r="F23" s="101"/>
      <c r="G23" s="38">
        <f t="shared" si="1"/>
        <v>0</v>
      </c>
    </row>
    <row r="24" spans="1:7" ht="24" x14ac:dyDescent="0.25">
      <c r="A24" s="55" t="s">
        <v>50</v>
      </c>
      <c r="B24" s="52"/>
      <c r="C24" s="39" t="s">
        <v>128</v>
      </c>
      <c r="D24" s="40">
        <v>10</v>
      </c>
      <c r="E24" s="52" t="s">
        <v>2</v>
      </c>
      <c r="F24" s="101"/>
      <c r="G24" s="38">
        <f t="shared" si="1"/>
        <v>0</v>
      </c>
    </row>
    <row r="25" spans="1:7" ht="24" x14ac:dyDescent="0.25">
      <c r="A25" s="55" t="s">
        <v>51</v>
      </c>
      <c r="B25" s="52"/>
      <c r="C25" s="39" t="s">
        <v>129</v>
      </c>
      <c r="D25" s="40">
        <v>5</v>
      </c>
      <c r="E25" s="52" t="s">
        <v>2</v>
      </c>
      <c r="F25" s="101"/>
      <c r="G25" s="38">
        <f t="shared" si="1"/>
        <v>0</v>
      </c>
    </row>
    <row r="26" spans="1:7" x14ac:dyDescent="0.25">
      <c r="A26" s="88" t="s">
        <v>12</v>
      </c>
      <c r="B26" s="62"/>
      <c r="C26" s="45" t="s">
        <v>52</v>
      </c>
      <c r="D26" s="46"/>
      <c r="E26" s="47"/>
      <c r="F26" s="99"/>
      <c r="G26" s="48">
        <f>SUM(G27:G35)</f>
        <v>0</v>
      </c>
    </row>
    <row r="27" spans="1:7" ht="24" x14ac:dyDescent="0.25">
      <c r="A27" s="55" t="s">
        <v>53</v>
      </c>
      <c r="B27" s="52"/>
      <c r="C27" s="54" t="s">
        <v>54</v>
      </c>
      <c r="D27" s="40">
        <v>10</v>
      </c>
      <c r="E27" s="52" t="s">
        <v>2</v>
      </c>
      <c r="F27" s="101"/>
      <c r="G27" s="38">
        <f t="shared" si="1"/>
        <v>0</v>
      </c>
    </row>
    <row r="28" spans="1:7" ht="72" x14ac:dyDescent="0.25">
      <c r="A28" s="55" t="s">
        <v>55</v>
      </c>
      <c r="B28" s="52"/>
      <c r="C28" s="54" t="s">
        <v>130</v>
      </c>
      <c r="D28" s="40">
        <v>35</v>
      </c>
      <c r="E28" s="52" t="s">
        <v>33</v>
      </c>
      <c r="F28" s="101"/>
      <c r="G28" s="38">
        <f t="shared" si="1"/>
        <v>0</v>
      </c>
    </row>
    <row r="29" spans="1:7" ht="60" x14ac:dyDescent="0.25">
      <c r="A29" s="55" t="s">
        <v>57</v>
      </c>
      <c r="B29" s="52"/>
      <c r="C29" s="54" t="s">
        <v>131</v>
      </c>
      <c r="D29" s="40">
        <v>3</v>
      </c>
      <c r="E29" s="52" t="s">
        <v>58</v>
      </c>
      <c r="F29" s="101"/>
      <c r="G29" s="38">
        <f t="shared" si="1"/>
        <v>0</v>
      </c>
    </row>
    <row r="30" spans="1:7" ht="60" x14ac:dyDescent="0.25">
      <c r="A30" s="55" t="s">
        <v>59</v>
      </c>
      <c r="B30" s="52"/>
      <c r="C30" s="54" t="s">
        <v>132</v>
      </c>
      <c r="D30" s="40">
        <v>15</v>
      </c>
      <c r="E30" s="52" t="s">
        <v>33</v>
      </c>
      <c r="F30" s="101"/>
      <c r="G30" s="38">
        <f t="shared" si="1"/>
        <v>0</v>
      </c>
    </row>
    <row r="31" spans="1:7" ht="48" x14ac:dyDescent="0.25">
      <c r="A31" s="55" t="s">
        <v>60</v>
      </c>
      <c r="B31" s="52"/>
      <c r="C31" s="54" t="s">
        <v>133</v>
      </c>
      <c r="D31" s="40">
        <v>8</v>
      </c>
      <c r="E31" s="52" t="s">
        <v>33</v>
      </c>
      <c r="F31" s="101"/>
      <c r="G31" s="38">
        <f t="shared" si="1"/>
        <v>0</v>
      </c>
    </row>
    <row r="32" spans="1:7" x14ac:dyDescent="0.25">
      <c r="A32" s="55" t="s">
        <v>137</v>
      </c>
      <c r="B32" s="52"/>
      <c r="C32" s="54" t="s">
        <v>134</v>
      </c>
      <c r="D32" s="40">
        <v>1</v>
      </c>
      <c r="E32" s="52" t="s">
        <v>2</v>
      </c>
      <c r="F32" s="101"/>
      <c r="G32" s="38">
        <f t="shared" si="1"/>
        <v>0</v>
      </c>
    </row>
    <row r="33" spans="1:7" ht="72" x14ac:dyDescent="0.25">
      <c r="A33" s="55" t="s">
        <v>138</v>
      </c>
      <c r="B33" s="52"/>
      <c r="C33" s="54" t="s">
        <v>135</v>
      </c>
      <c r="D33" s="40">
        <v>1</v>
      </c>
      <c r="E33" s="52" t="s">
        <v>58</v>
      </c>
      <c r="F33" s="101"/>
      <c r="G33" s="38">
        <f t="shared" si="1"/>
        <v>0</v>
      </c>
    </row>
    <row r="34" spans="1:7" x14ac:dyDescent="0.25">
      <c r="A34" s="55" t="s">
        <v>139</v>
      </c>
      <c r="B34" s="52"/>
      <c r="C34" s="54" t="s">
        <v>136</v>
      </c>
      <c r="D34" s="40">
        <v>23</v>
      </c>
      <c r="E34" s="52" t="s">
        <v>2</v>
      </c>
      <c r="F34" s="101"/>
      <c r="G34" s="38">
        <f>ROUND(D34*F34,2)</f>
        <v>0</v>
      </c>
    </row>
    <row r="35" spans="1:7" x14ac:dyDescent="0.25">
      <c r="A35" s="55" t="s">
        <v>140</v>
      </c>
      <c r="B35" s="52"/>
      <c r="C35" s="54" t="s">
        <v>61</v>
      </c>
      <c r="D35" s="40">
        <v>1</v>
      </c>
      <c r="E35" s="52" t="s">
        <v>2</v>
      </c>
      <c r="F35" s="101"/>
      <c r="G35" s="38">
        <f t="shared" si="1"/>
        <v>0</v>
      </c>
    </row>
    <row r="36" spans="1:7" x14ac:dyDescent="0.25">
      <c r="A36" s="86" t="s">
        <v>13</v>
      </c>
      <c r="B36" s="64"/>
      <c r="C36" s="41" t="s">
        <v>141</v>
      </c>
      <c r="D36" s="42"/>
      <c r="E36" s="43"/>
      <c r="F36" s="98"/>
      <c r="G36" s="44">
        <f>G37+G48+G54+G59+G61+G64+G67</f>
        <v>0</v>
      </c>
    </row>
    <row r="37" spans="1:7" x14ac:dyDescent="0.25">
      <c r="A37" s="88" t="s">
        <v>14</v>
      </c>
      <c r="B37" s="62"/>
      <c r="C37" s="45" t="s">
        <v>142</v>
      </c>
      <c r="D37" s="46"/>
      <c r="E37" s="47"/>
      <c r="F37" s="99"/>
      <c r="G37" s="48">
        <f>SUM(G38:G47)</f>
        <v>0</v>
      </c>
    </row>
    <row r="38" spans="1:7" x14ac:dyDescent="0.25">
      <c r="A38" s="55" t="s">
        <v>62</v>
      </c>
      <c r="B38" s="52"/>
      <c r="C38" s="39" t="s">
        <v>63</v>
      </c>
      <c r="D38" s="50">
        <v>146</v>
      </c>
      <c r="E38" s="52" t="s">
        <v>2</v>
      </c>
      <c r="F38" s="101"/>
      <c r="G38" s="38">
        <f t="shared" ref="G38:G52" si="2">ROUND(D38*F38,2)</f>
        <v>0</v>
      </c>
    </row>
    <row r="39" spans="1:7" x14ac:dyDescent="0.25">
      <c r="A39" s="55" t="s">
        <v>64</v>
      </c>
      <c r="B39" s="52"/>
      <c r="C39" s="39" t="s">
        <v>143</v>
      </c>
      <c r="D39" s="50">
        <v>11</v>
      </c>
      <c r="E39" s="52" t="s">
        <v>2</v>
      </c>
      <c r="F39" s="101"/>
      <c r="G39" s="38">
        <f t="shared" si="2"/>
        <v>0</v>
      </c>
    </row>
    <row r="40" spans="1:7" x14ac:dyDescent="0.25">
      <c r="A40" s="55" t="s">
        <v>65</v>
      </c>
      <c r="B40" s="52"/>
      <c r="C40" s="39" t="s">
        <v>66</v>
      </c>
      <c r="D40" s="50">
        <v>1</v>
      </c>
      <c r="E40" s="52" t="s">
        <v>2</v>
      </c>
      <c r="F40" s="101"/>
      <c r="G40" s="38">
        <f t="shared" si="2"/>
        <v>0</v>
      </c>
    </row>
    <row r="41" spans="1:7" x14ac:dyDescent="0.25">
      <c r="A41" s="55" t="s">
        <v>67</v>
      </c>
      <c r="B41" s="52"/>
      <c r="C41" s="39" t="s">
        <v>68</v>
      </c>
      <c r="D41" s="50">
        <v>5</v>
      </c>
      <c r="E41" s="52" t="s">
        <v>2</v>
      </c>
      <c r="F41" s="101"/>
      <c r="G41" s="38">
        <f t="shared" si="2"/>
        <v>0</v>
      </c>
    </row>
    <row r="42" spans="1:7" ht="36" x14ac:dyDescent="0.25">
      <c r="A42" s="55" t="s">
        <v>69</v>
      </c>
      <c r="B42" s="52"/>
      <c r="C42" s="39" t="s">
        <v>144</v>
      </c>
      <c r="D42" s="40">
        <v>5</v>
      </c>
      <c r="E42" s="52" t="s">
        <v>2</v>
      </c>
      <c r="F42" s="101"/>
      <c r="G42" s="38">
        <f t="shared" si="2"/>
        <v>0</v>
      </c>
    </row>
    <row r="43" spans="1:7" ht="24" x14ac:dyDescent="0.25">
      <c r="A43" s="55" t="s">
        <v>71</v>
      </c>
      <c r="B43" s="52"/>
      <c r="C43" s="39" t="s">
        <v>145</v>
      </c>
      <c r="D43" s="40">
        <v>76</v>
      </c>
      <c r="E43" s="52" t="s">
        <v>33</v>
      </c>
      <c r="F43" s="101"/>
      <c r="G43" s="38">
        <f t="shared" si="2"/>
        <v>0</v>
      </c>
    </row>
    <row r="44" spans="1:7" ht="24" x14ac:dyDescent="0.25">
      <c r="A44" s="55" t="s">
        <v>149</v>
      </c>
      <c r="B44" s="52"/>
      <c r="C44" s="39" t="s">
        <v>70</v>
      </c>
      <c r="D44" s="40">
        <v>76</v>
      </c>
      <c r="E44" s="52" t="s">
        <v>33</v>
      </c>
      <c r="F44" s="101"/>
      <c r="G44" s="38">
        <f t="shared" si="2"/>
        <v>0</v>
      </c>
    </row>
    <row r="45" spans="1:7" ht="24" x14ac:dyDescent="0.25">
      <c r="A45" s="55" t="s">
        <v>150</v>
      </c>
      <c r="B45" s="52"/>
      <c r="C45" s="39" t="s">
        <v>146</v>
      </c>
      <c r="D45" s="40">
        <v>1</v>
      </c>
      <c r="E45" s="52" t="s">
        <v>2</v>
      </c>
      <c r="F45" s="101"/>
      <c r="G45" s="38">
        <f t="shared" si="2"/>
        <v>0</v>
      </c>
    </row>
    <row r="46" spans="1:7" ht="24" x14ac:dyDescent="0.25">
      <c r="A46" s="55" t="s">
        <v>151</v>
      </c>
      <c r="B46" s="52"/>
      <c r="C46" s="39" t="s">
        <v>147</v>
      </c>
      <c r="D46" s="40">
        <v>76</v>
      </c>
      <c r="E46" s="52" t="s">
        <v>33</v>
      </c>
      <c r="F46" s="101"/>
      <c r="G46" s="38">
        <f t="shared" si="2"/>
        <v>0</v>
      </c>
    </row>
    <row r="47" spans="1:7" x14ac:dyDescent="0.25">
      <c r="A47" s="55" t="s">
        <v>152</v>
      </c>
      <c r="B47" s="52"/>
      <c r="C47" s="39" t="s">
        <v>148</v>
      </c>
      <c r="D47" s="40">
        <v>76</v>
      </c>
      <c r="E47" s="52" t="s">
        <v>33</v>
      </c>
      <c r="F47" s="101"/>
      <c r="G47" s="38">
        <f t="shared" si="2"/>
        <v>0</v>
      </c>
    </row>
    <row r="48" spans="1:7" x14ac:dyDescent="0.25">
      <c r="A48" s="93" t="s">
        <v>15</v>
      </c>
      <c r="B48" s="94"/>
      <c r="C48" s="56" t="s">
        <v>16</v>
      </c>
      <c r="D48" s="57"/>
      <c r="E48" s="58"/>
      <c r="F48" s="102"/>
      <c r="G48" s="59">
        <f>SUM(G49:G52)</f>
        <v>0</v>
      </c>
    </row>
    <row r="49" spans="1:7" x14ac:dyDescent="0.25">
      <c r="A49" s="55" t="s">
        <v>72</v>
      </c>
      <c r="B49" s="52"/>
      <c r="C49" s="39" t="s">
        <v>73</v>
      </c>
      <c r="D49" s="50">
        <v>780</v>
      </c>
      <c r="E49" s="52" t="s">
        <v>2</v>
      </c>
      <c r="F49" s="101"/>
      <c r="G49" s="38">
        <f t="shared" si="2"/>
        <v>0</v>
      </c>
    </row>
    <row r="50" spans="1:7" ht="36" x14ac:dyDescent="0.25">
      <c r="A50" s="55" t="s">
        <v>74</v>
      </c>
      <c r="B50" s="52"/>
      <c r="C50" s="49" t="s">
        <v>153</v>
      </c>
      <c r="D50" s="40">
        <v>424</v>
      </c>
      <c r="E50" s="52" t="s">
        <v>33</v>
      </c>
      <c r="F50" s="101"/>
      <c r="G50" s="38">
        <f t="shared" si="2"/>
        <v>0</v>
      </c>
    </row>
    <row r="51" spans="1:7" ht="24" x14ac:dyDescent="0.25">
      <c r="A51" s="55" t="s">
        <v>75</v>
      </c>
      <c r="B51" s="52"/>
      <c r="C51" s="39" t="s">
        <v>76</v>
      </c>
      <c r="D51" s="40">
        <v>20</v>
      </c>
      <c r="E51" s="52" t="s">
        <v>2</v>
      </c>
      <c r="F51" s="101"/>
      <c r="G51" s="38">
        <f t="shared" si="2"/>
        <v>0</v>
      </c>
    </row>
    <row r="52" spans="1:7" x14ac:dyDescent="0.25">
      <c r="A52" s="55" t="s">
        <v>77</v>
      </c>
      <c r="B52" s="52"/>
      <c r="C52" s="39" t="s">
        <v>78</v>
      </c>
      <c r="D52" s="40">
        <v>1</v>
      </c>
      <c r="E52" s="52" t="s">
        <v>2</v>
      </c>
      <c r="F52" s="101"/>
      <c r="G52" s="38">
        <f t="shared" si="2"/>
        <v>0</v>
      </c>
    </row>
    <row r="53" spans="1:7" x14ac:dyDescent="0.25">
      <c r="A53" s="88" t="s">
        <v>17</v>
      </c>
      <c r="B53" s="62"/>
      <c r="C53" s="45" t="s">
        <v>18</v>
      </c>
      <c r="D53" s="46"/>
      <c r="E53" s="47"/>
      <c r="F53" s="99"/>
      <c r="G53" s="48">
        <f>G54+G59</f>
        <v>0</v>
      </c>
    </row>
    <row r="54" spans="1:7" x14ac:dyDescent="0.25">
      <c r="A54" s="93" t="s">
        <v>79</v>
      </c>
      <c r="B54" s="95"/>
      <c r="C54" s="60" t="s">
        <v>80</v>
      </c>
      <c r="D54" s="57"/>
      <c r="E54" s="58"/>
      <c r="F54" s="102"/>
      <c r="G54" s="59">
        <f>SUM(G55:G58)</f>
        <v>0</v>
      </c>
    </row>
    <row r="55" spans="1:7" ht="24" x14ac:dyDescent="0.25">
      <c r="A55" s="55" t="s">
        <v>81</v>
      </c>
      <c r="B55" s="52"/>
      <c r="C55" s="39" t="s">
        <v>82</v>
      </c>
      <c r="D55" s="50">
        <v>18</v>
      </c>
      <c r="E55" s="52" t="s">
        <v>2</v>
      </c>
      <c r="F55" s="101"/>
      <c r="G55" s="38">
        <f t="shared" ref="G55:G86" si="3">ROUND(D55*F55,2)</f>
        <v>0</v>
      </c>
    </row>
    <row r="56" spans="1:7" ht="24" x14ac:dyDescent="0.25">
      <c r="A56" s="55" t="s">
        <v>83</v>
      </c>
      <c r="B56" s="52"/>
      <c r="C56" s="39" t="s">
        <v>84</v>
      </c>
      <c r="D56" s="40">
        <v>4</v>
      </c>
      <c r="E56" s="52" t="s">
        <v>2</v>
      </c>
      <c r="F56" s="101"/>
      <c r="G56" s="38">
        <f t="shared" si="3"/>
        <v>0</v>
      </c>
    </row>
    <row r="57" spans="1:7" ht="24" x14ac:dyDescent="0.25">
      <c r="A57" s="55" t="s">
        <v>85</v>
      </c>
      <c r="B57" s="52"/>
      <c r="C57" s="39" t="s">
        <v>86</v>
      </c>
      <c r="D57" s="50">
        <v>18</v>
      </c>
      <c r="E57" s="52" t="s">
        <v>2</v>
      </c>
      <c r="F57" s="101"/>
      <c r="G57" s="38">
        <f t="shared" si="3"/>
        <v>0</v>
      </c>
    </row>
    <row r="58" spans="1:7" x14ac:dyDescent="0.25">
      <c r="A58" s="55" t="s">
        <v>87</v>
      </c>
      <c r="B58" s="52"/>
      <c r="C58" s="39" t="s">
        <v>88</v>
      </c>
      <c r="D58" s="50">
        <v>18</v>
      </c>
      <c r="E58" s="52" t="s">
        <v>2</v>
      </c>
      <c r="F58" s="101"/>
      <c r="G58" s="38">
        <f t="shared" si="3"/>
        <v>0</v>
      </c>
    </row>
    <row r="59" spans="1:7" ht="24" x14ac:dyDescent="0.25">
      <c r="A59" s="96" t="s">
        <v>89</v>
      </c>
      <c r="B59" s="95"/>
      <c r="C59" s="60" t="s">
        <v>90</v>
      </c>
      <c r="D59" s="57"/>
      <c r="E59" s="58"/>
      <c r="F59" s="102"/>
      <c r="G59" s="59">
        <f>SUM(G60)</f>
        <v>0</v>
      </c>
    </row>
    <row r="60" spans="1:7" ht="24" x14ac:dyDescent="0.25">
      <c r="A60" s="55" t="s">
        <v>91</v>
      </c>
      <c r="B60" s="52"/>
      <c r="C60" s="39" t="s">
        <v>154</v>
      </c>
      <c r="D60" s="40">
        <v>1</v>
      </c>
      <c r="E60" s="52" t="s">
        <v>2</v>
      </c>
      <c r="F60" s="101"/>
      <c r="G60" s="38">
        <f t="shared" si="3"/>
        <v>0</v>
      </c>
    </row>
    <row r="61" spans="1:7" x14ac:dyDescent="0.25">
      <c r="A61" s="88" t="s">
        <v>19</v>
      </c>
      <c r="B61" s="62"/>
      <c r="C61" s="45" t="s">
        <v>20</v>
      </c>
      <c r="D61" s="61"/>
      <c r="E61" s="62"/>
      <c r="F61" s="103"/>
      <c r="G61" s="48">
        <f>SUM(G62:G63)</f>
        <v>0</v>
      </c>
    </row>
    <row r="62" spans="1:7" ht="24" x14ac:dyDescent="0.25">
      <c r="A62" s="55" t="s">
        <v>92</v>
      </c>
      <c r="B62" s="52"/>
      <c r="C62" s="39" t="s">
        <v>155</v>
      </c>
      <c r="D62" s="50">
        <v>12</v>
      </c>
      <c r="E62" s="52" t="s">
        <v>2</v>
      </c>
      <c r="F62" s="101"/>
      <c r="G62" s="38">
        <f t="shared" si="3"/>
        <v>0</v>
      </c>
    </row>
    <row r="63" spans="1:7" x14ac:dyDescent="0.25">
      <c r="A63" s="55" t="s">
        <v>93</v>
      </c>
      <c r="B63" s="52"/>
      <c r="C63" s="39" t="s">
        <v>94</v>
      </c>
      <c r="D63" s="50">
        <v>12</v>
      </c>
      <c r="E63" s="52" t="s">
        <v>2</v>
      </c>
      <c r="F63" s="101"/>
      <c r="G63" s="38">
        <f t="shared" si="3"/>
        <v>0</v>
      </c>
    </row>
    <row r="64" spans="1:7" x14ac:dyDescent="0.25">
      <c r="A64" s="88" t="s">
        <v>95</v>
      </c>
      <c r="B64" s="62"/>
      <c r="C64" s="45" t="s">
        <v>96</v>
      </c>
      <c r="D64" s="46"/>
      <c r="E64" s="47"/>
      <c r="F64" s="99"/>
      <c r="G64" s="48">
        <f>SUM(G65:G66)</f>
        <v>0</v>
      </c>
    </row>
    <row r="65" spans="1:7" ht="24" x14ac:dyDescent="0.25">
      <c r="A65" s="55" t="s">
        <v>97</v>
      </c>
      <c r="B65" s="52"/>
      <c r="C65" s="39" t="s">
        <v>156</v>
      </c>
      <c r="D65" s="40">
        <v>6</v>
      </c>
      <c r="E65" s="52" t="s">
        <v>2</v>
      </c>
      <c r="F65" s="101"/>
      <c r="G65" s="38">
        <f t="shared" si="3"/>
        <v>0</v>
      </c>
    </row>
    <row r="66" spans="1:7" ht="24" x14ac:dyDescent="0.25">
      <c r="A66" s="55" t="s">
        <v>158</v>
      </c>
      <c r="B66" s="52"/>
      <c r="C66" s="39" t="s">
        <v>157</v>
      </c>
      <c r="D66" s="40">
        <v>88</v>
      </c>
      <c r="E66" s="52" t="s">
        <v>2</v>
      </c>
      <c r="F66" s="101"/>
      <c r="G66" s="38">
        <f t="shared" si="3"/>
        <v>0</v>
      </c>
    </row>
    <row r="67" spans="1:7" ht="24" x14ac:dyDescent="0.25">
      <c r="A67" s="88" t="s">
        <v>98</v>
      </c>
      <c r="B67" s="62"/>
      <c r="C67" s="45" t="s">
        <v>21</v>
      </c>
      <c r="D67" s="46"/>
      <c r="E67" s="47"/>
      <c r="F67" s="99"/>
      <c r="G67" s="48">
        <f>SUM(G68:G72)</f>
        <v>0</v>
      </c>
    </row>
    <row r="68" spans="1:7" ht="24" x14ac:dyDescent="0.25">
      <c r="A68" s="55" t="s">
        <v>99</v>
      </c>
      <c r="B68" s="52"/>
      <c r="C68" s="39" t="s">
        <v>100</v>
      </c>
      <c r="D68" s="40">
        <v>1</v>
      </c>
      <c r="E68" s="52" t="s">
        <v>58</v>
      </c>
      <c r="F68" s="101"/>
      <c r="G68" s="38">
        <f t="shared" si="3"/>
        <v>0</v>
      </c>
    </row>
    <row r="69" spans="1:7" ht="144" x14ac:dyDescent="0.25">
      <c r="A69" s="55" t="s">
        <v>101</v>
      </c>
      <c r="B69" s="52"/>
      <c r="C69" s="39" t="s">
        <v>102</v>
      </c>
      <c r="D69" s="40">
        <v>1</v>
      </c>
      <c r="E69" s="52" t="s">
        <v>58</v>
      </c>
      <c r="F69" s="101"/>
      <c r="G69" s="38">
        <f t="shared" si="3"/>
        <v>0</v>
      </c>
    </row>
    <row r="70" spans="1:7" ht="36" x14ac:dyDescent="0.25">
      <c r="A70" s="55" t="s">
        <v>103</v>
      </c>
      <c r="B70" s="52"/>
      <c r="C70" s="49" t="s">
        <v>159</v>
      </c>
      <c r="D70" s="50">
        <v>180</v>
      </c>
      <c r="E70" s="53" t="s">
        <v>33</v>
      </c>
      <c r="F70" s="101"/>
      <c r="G70" s="38">
        <f t="shared" si="3"/>
        <v>0</v>
      </c>
    </row>
    <row r="71" spans="1:7" ht="36" x14ac:dyDescent="0.25">
      <c r="A71" s="55" t="s">
        <v>104</v>
      </c>
      <c r="B71" s="52"/>
      <c r="C71" s="49" t="s">
        <v>105</v>
      </c>
      <c r="D71" s="40">
        <v>1</v>
      </c>
      <c r="E71" s="52" t="s">
        <v>58</v>
      </c>
      <c r="F71" s="101"/>
      <c r="G71" s="38">
        <f t="shared" si="3"/>
        <v>0</v>
      </c>
    </row>
    <row r="72" spans="1:7" x14ac:dyDescent="0.25">
      <c r="A72" s="55" t="s">
        <v>106</v>
      </c>
      <c r="B72" s="52"/>
      <c r="C72" s="39" t="s">
        <v>107</v>
      </c>
      <c r="D72" s="40">
        <v>1</v>
      </c>
      <c r="E72" s="52" t="s">
        <v>58</v>
      </c>
      <c r="F72" s="101"/>
      <c r="G72" s="38">
        <f t="shared" si="3"/>
        <v>0</v>
      </c>
    </row>
    <row r="73" spans="1:7" x14ac:dyDescent="0.25">
      <c r="A73" s="86" t="s">
        <v>160</v>
      </c>
      <c r="B73" s="64"/>
      <c r="C73" s="41" t="s">
        <v>161</v>
      </c>
      <c r="D73" s="63"/>
      <c r="E73" s="64"/>
      <c r="F73" s="104"/>
      <c r="G73" s="65">
        <f>SUM(G74:G76)</f>
        <v>0</v>
      </c>
    </row>
    <row r="74" spans="1:7" ht="60" x14ac:dyDescent="0.25">
      <c r="A74" s="55" t="s">
        <v>162</v>
      </c>
      <c r="B74" s="52"/>
      <c r="C74" s="39" t="s">
        <v>163</v>
      </c>
      <c r="D74" s="40">
        <v>8</v>
      </c>
      <c r="E74" s="52" t="s">
        <v>2</v>
      </c>
      <c r="F74" s="101"/>
      <c r="G74" s="38">
        <f t="shared" si="3"/>
        <v>0</v>
      </c>
    </row>
    <row r="75" spans="1:7" ht="24" x14ac:dyDescent="0.25">
      <c r="A75" s="55" t="s">
        <v>164</v>
      </c>
      <c r="B75" s="52"/>
      <c r="C75" s="39" t="s">
        <v>165</v>
      </c>
      <c r="D75" s="40">
        <v>2</v>
      </c>
      <c r="E75" s="52" t="s">
        <v>2</v>
      </c>
      <c r="F75" s="101"/>
      <c r="G75" s="38">
        <f t="shared" si="3"/>
        <v>0</v>
      </c>
    </row>
    <row r="76" spans="1:7" ht="60" x14ac:dyDescent="0.25">
      <c r="A76" s="55" t="s">
        <v>166</v>
      </c>
      <c r="B76" s="52"/>
      <c r="C76" s="39" t="s">
        <v>167</v>
      </c>
      <c r="D76" s="40">
        <v>25</v>
      </c>
      <c r="E76" s="52" t="s">
        <v>2</v>
      </c>
      <c r="F76" s="101"/>
      <c r="G76" s="38">
        <f t="shared" si="3"/>
        <v>0</v>
      </c>
    </row>
    <row r="77" spans="1:7" x14ac:dyDescent="0.25">
      <c r="A77" s="86" t="s">
        <v>168</v>
      </c>
      <c r="B77" s="64"/>
      <c r="C77" s="41" t="s">
        <v>169</v>
      </c>
      <c r="D77" s="63"/>
      <c r="E77" s="64"/>
      <c r="F77" s="104"/>
      <c r="G77" s="65">
        <f>SUM(G78:G79)</f>
        <v>0</v>
      </c>
    </row>
    <row r="78" spans="1:7" x14ac:dyDescent="0.25">
      <c r="A78" s="55" t="s">
        <v>170</v>
      </c>
      <c r="B78" s="52"/>
      <c r="C78" s="39" t="s">
        <v>171</v>
      </c>
      <c r="D78" s="40">
        <v>4</v>
      </c>
      <c r="E78" s="52" t="s">
        <v>2</v>
      </c>
      <c r="F78" s="101"/>
      <c r="G78" s="38">
        <f t="shared" ref="G78:G79" si="4">ROUND(D78*F78,2)</f>
        <v>0</v>
      </c>
    </row>
    <row r="79" spans="1:7" ht="24" x14ac:dyDescent="0.25">
      <c r="A79" s="55" t="s">
        <v>172</v>
      </c>
      <c r="B79" s="52"/>
      <c r="C79" s="39" t="s">
        <v>173</v>
      </c>
      <c r="D79" s="40">
        <v>24</v>
      </c>
      <c r="E79" s="52" t="s">
        <v>2</v>
      </c>
      <c r="F79" s="101"/>
      <c r="G79" s="38">
        <f t="shared" si="4"/>
        <v>0</v>
      </c>
    </row>
    <row r="80" spans="1:7" s="77" customFormat="1" x14ac:dyDescent="0.25">
      <c r="A80" s="86" t="s">
        <v>22</v>
      </c>
      <c r="B80" s="64"/>
      <c r="C80" s="41" t="s">
        <v>108</v>
      </c>
      <c r="D80" s="63"/>
      <c r="E80" s="64"/>
      <c r="F80" s="104"/>
      <c r="G80" s="65">
        <f>SUM(G81)</f>
        <v>0</v>
      </c>
    </row>
    <row r="81" spans="1:7" s="77" customFormat="1" ht="24" x14ac:dyDescent="0.25">
      <c r="A81" s="97" t="s">
        <v>109</v>
      </c>
      <c r="B81" s="67"/>
      <c r="C81" s="49" t="s">
        <v>174</v>
      </c>
      <c r="D81" s="66">
        <v>3</v>
      </c>
      <c r="E81" s="67" t="s">
        <v>2</v>
      </c>
      <c r="F81" s="105"/>
      <c r="G81" s="38">
        <f t="shared" si="3"/>
        <v>0</v>
      </c>
    </row>
    <row r="82" spans="1:7" x14ac:dyDescent="0.25">
      <c r="A82" s="86" t="s">
        <v>24</v>
      </c>
      <c r="B82" s="64"/>
      <c r="C82" s="41" t="s">
        <v>175</v>
      </c>
      <c r="D82" s="63"/>
      <c r="E82" s="64"/>
      <c r="F82" s="104"/>
      <c r="G82" s="65">
        <f>SUM(G83:G86)</f>
        <v>0</v>
      </c>
    </row>
    <row r="83" spans="1:7" ht="228" x14ac:dyDescent="0.25">
      <c r="A83" s="55" t="s">
        <v>110</v>
      </c>
      <c r="B83" s="52"/>
      <c r="C83" s="39" t="s">
        <v>183</v>
      </c>
      <c r="D83" s="50">
        <v>425</v>
      </c>
      <c r="E83" s="52" t="s">
        <v>56</v>
      </c>
      <c r="F83" s="101"/>
      <c r="G83" s="38">
        <f t="shared" ref="G83:G85" si="5">ROUND(D83*F83,2)</f>
        <v>0</v>
      </c>
    </row>
    <row r="84" spans="1:7" ht="24" x14ac:dyDescent="0.25">
      <c r="A84" s="55" t="s">
        <v>179</v>
      </c>
      <c r="B84" s="52"/>
      <c r="C84" s="39" t="s">
        <v>180</v>
      </c>
      <c r="D84" s="40">
        <v>120</v>
      </c>
      <c r="E84" s="52" t="s">
        <v>181</v>
      </c>
      <c r="F84" s="101"/>
      <c r="G84" s="38">
        <f t="shared" si="5"/>
        <v>0</v>
      </c>
    </row>
    <row r="85" spans="1:7" x14ac:dyDescent="0.25">
      <c r="A85" s="55" t="s">
        <v>176</v>
      </c>
      <c r="B85" s="52"/>
      <c r="C85" s="39" t="s">
        <v>177</v>
      </c>
      <c r="D85" s="40">
        <v>1</v>
      </c>
      <c r="E85" s="52" t="s">
        <v>2</v>
      </c>
      <c r="F85" s="101"/>
      <c r="G85" s="38">
        <f t="shared" si="5"/>
        <v>0</v>
      </c>
    </row>
    <row r="86" spans="1:7" x14ac:dyDescent="0.25">
      <c r="A86" s="55" t="s">
        <v>178</v>
      </c>
      <c r="B86" s="52"/>
      <c r="C86" s="39" t="s">
        <v>182</v>
      </c>
      <c r="D86" s="40">
        <v>1</v>
      </c>
      <c r="E86" s="52" t="s">
        <v>2</v>
      </c>
      <c r="F86" s="101"/>
      <c r="G86" s="38">
        <f t="shared" si="3"/>
        <v>0</v>
      </c>
    </row>
  </sheetData>
  <sheetProtection algorithmName="SHA-512" hashValue="D5fFXWywSymm+tzIGd19tJa5qLgyE9zTmeg/cZlDOeez1MmOM77MYhqqnNxDa1V16XWNJdfZYDBomy8zLQ7vug==" saltValue="cq+B2yS6f7NuZgqhMKCTOg==" spinCount="100000" sheet="1" objects="1" scenarios="1"/>
  <pageMargins left="0.35433070866141736" right="0.15748031496062992" top="0.55118110236220474" bottom="0.55118110236220474" header="0.31496062992125984" footer="0.31496062992125984"/>
  <pageSetup paperSize="9" scale="89" fitToHeight="0" orientation="portrait" r:id="rId1"/>
  <headerFooter>
    <oddFooter>&amp;L&amp;8&amp;F          &amp;A&amp;C&amp;8&amp;P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7:P48"/>
  <sheetViews>
    <sheetView zoomScale="85" zoomScaleNormal="85" workbookViewId="0">
      <selection activeCell="Q5" sqref="Q5"/>
    </sheetView>
  </sheetViews>
  <sheetFormatPr defaultRowHeight="15" x14ac:dyDescent="0.25"/>
  <cols>
    <col min="1" max="15" width="9.140625" style="1"/>
    <col min="16" max="16" width="0" style="1" hidden="1" customWidth="1"/>
    <col min="17" max="16384" width="9.140625" style="1"/>
  </cols>
  <sheetData>
    <row r="7" spans="16:16" x14ac:dyDescent="0.25">
      <c r="P7" s="1">
        <v>20</v>
      </c>
    </row>
    <row r="8" spans="16:16" x14ac:dyDescent="0.25">
      <c r="P8" s="1">
        <v>30</v>
      </c>
    </row>
    <row r="9" spans="16:16" x14ac:dyDescent="0.25">
      <c r="P9" s="1">
        <v>35</v>
      </c>
    </row>
    <row r="11" spans="16:16" x14ac:dyDescent="0.25">
      <c r="P11" s="1">
        <v>30</v>
      </c>
    </row>
    <row r="12" spans="16:16" x14ac:dyDescent="0.25">
      <c r="P12" s="1">
        <v>8</v>
      </c>
    </row>
    <row r="14" spans="16:16" x14ac:dyDescent="0.25">
      <c r="P14" s="1">
        <v>35</v>
      </c>
    </row>
    <row r="17" spans="16:16" x14ac:dyDescent="0.25">
      <c r="P17" s="1">
        <f>+SUM(P7:P15)</f>
        <v>158</v>
      </c>
    </row>
    <row r="19" spans="16:16" x14ac:dyDescent="0.25">
      <c r="P19" s="2">
        <f>+P7/3.5+P8/2+P9/3.5+P11+P12/2+P14/3.5</f>
        <v>74.714285714285722</v>
      </c>
    </row>
    <row r="26" spans="16:16" x14ac:dyDescent="0.25">
      <c r="P26" s="1">
        <v>28</v>
      </c>
    </row>
    <row r="30" spans="16:16" x14ac:dyDescent="0.25">
      <c r="P30" s="1">
        <v>32</v>
      </c>
    </row>
    <row r="33" spans="16:16" x14ac:dyDescent="0.25">
      <c r="P33" s="1">
        <v>14</v>
      </c>
    </row>
    <row r="35" spans="16:16" x14ac:dyDescent="0.25">
      <c r="P35" s="1">
        <v>5</v>
      </c>
    </row>
    <row r="37" spans="16:16" x14ac:dyDescent="0.25">
      <c r="P37" s="1">
        <v>14</v>
      </c>
    </row>
    <row r="38" spans="16:16" x14ac:dyDescent="0.25">
      <c r="P38" s="1">
        <v>12</v>
      </c>
    </row>
    <row r="43" spans="16:16" x14ac:dyDescent="0.25">
      <c r="P43" s="1">
        <v>3</v>
      </c>
    </row>
    <row r="45" spans="16:16" x14ac:dyDescent="0.25">
      <c r="P45" s="1">
        <v>7</v>
      </c>
    </row>
    <row r="48" spans="16:16" x14ac:dyDescent="0.25">
      <c r="P48" s="1">
        <f>+P26/3.5+P30/2+P33/3.5+P35/3.5+P37/3.5+P38/2+P43/3.5+P45/2</f>
        <v>43.785714285714285</v>
      </c>
    </row>
  </sheetData>
  <sheetProtection algorithmName="SHA-512" hashValue="k6rPt7bE9/b/Sv4uwKoKsHjNZXG++GAL327qfrsgU5nC5oLIyPad6qRRHF6SJ8gsCpz6Jmbs3LzjygjSxDI5qQ==" saltValue="Cz7UBv5enexiRrFZJh5f6g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</vt:lpstr>
      <vt:lpstr>Osnova</vt:lpstr>
      <vt:lpstr>Terminski plan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RomanMacek</dc:creator>
  <cp:lastModifiedBy>Marko Movrin</cp:lastModifiedBy>
  <cp:lastPrinted>2021-02-26T15:29:50Z</cp:lastPrinted>
  <dcterms:created xsi:type="dcterms:W3CDTF">2008-07-28T07:10:11Z</dcterms:created>
  <dcterms:modified xsi:type="dcterms:W3CDTF">2021-03-12T14:20:44Z</dcterms:modified>
</cp:coreProperties>
</file>